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https://rkas.sharepoint.com/Kliendisuhted/ri ja halduslepingud/YLEP 2023/JUM/Prokuratuur/Õhtu põik 5, Pärnu/Muudatus nr 5/"/>
    </mc:Choice>
  </mc:AlternateContent>
  <xr:revisionPtr revIDLastSave="382" documentId="11_61D96A3D5527B4FC34C844CC1EC0B7FD8F61814F" xr6:coauthVersionLast="47" xr6:coauthVersionMax="47" xr10:uidLastSave="{A3056CBE-A5CA-4E6D-8BEF-FBF716236CDF}"/>
  <bookViews>
    <workbookView xWindow="-38520" yWindow="-120" windowWidth="38640" windowHeight="21240" tabRatio="872" xr2:uid="{00000000-000D-0000-FFFF-FFFF00000000}"/>
  </bookViews>
  <sheets>
    <sheet name="Lisa 3" sheetId="1" r:id="rId1"/>
    <sheet name="Abitabel" sheetId="8" r:id="rId2"/>
    <sheet name="Annuiteetgraafik BIL" sheetId="2" r:id="rId3"/>
    <sheet name="Annuiteetgraafik BIL_lisanduv" sheetId="5" r:id="rId4"/>
    <sheet name="Annuiteetgraafik (Lisa 6.1)" sheetId="3" r:id="rId5"/>
    <sheet name="Annuiteetgraafik TS" sheetId="4" r:id="rId6"/>
    <sheet name="Annuiteetgraafik (Lisa 6.2)" sheetId="6" r:id="rId7"/>
    <sheet name="Annuiteetgraafik (Lisa 6.3)"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1" l="1"/>
  <c r="J20" i="1"/>
  <c r="J19" i="1"/>
  <c r="H19" i="1"/>
  <c r="J18" i="1"/>
  <c r="H18" i="1"/>
  <c r="J17" i="1"/>
  <c r="H17" i="1"/>
  <c r="J16" i="1"/>
  <c r="H16" i="1"/>
  <c r="J15" i="1"/>
  <c r="H15" i="1"/>
  <c r="K25" i="8" l="1"/>
  <c r="N21" i="8"/>
  <c r="L21" i="8"/>
  <c r="N20" i="8"/>
  <c r="L20" i="8"/>
  <c r="N19" i="8"/>
  <c r="L19" i="8"/>
  <c r="N18" i="8"/>
  <c r="L18" i="8"/>
  <c r="N17" i="8"/>
  <c r="L17" i="8"/>
  <c r="N16" i="8"/>
  <c r="L16" i="8"/>
  <c r="J34" i="1"/>
  <c r="I33" i="1"/>
  <c r="I32" i="1"/>
  <c r="I31" i="1"/>
  <c r="I30" i="1"/>
  <c r="I28" i="1"/>
  <c r="I24" i="1"/>
  <c r="I23" i="1"/>
  <c r="I22" i="1"/>
  <c r="I21" i="1"/>
  <c r="I19" i="1"/>
  <c r="I18" i="1"/>
  <c r="I17" i="1"/>
  <c r="I16" i="1"/>
  <c r="H34" i="1"/>
  <c r="G33" i="1"/>
  <c r="G32" i="1"/>
  <c r="G31" i="1"/>
  <c r="G30" i="1"/>
  <c r="G28" i="1"/>
  <c r="G19" i="1"/>
  <c r="G18" i="1"/>
  <c r="G17" i="1"/>
  <c r="G16" i="1"/>
  <c r="J25" i="1" l="1"/>
  <c r="J36" i="1" s="1"/>
  <c r="J37" i="1" s="1"/>
  <c r="I34" i="1"/>
  <c r="I15" i="1"/>
  <c r="I25" i="1" s="1"/>
  <c r="G34" i="1"/>
  <c r="G15" i="1"/>
  <c r="H16" i="8"/>
  <c r="I36" i="1" l="1"/>
  <c r="I37" i="1" s="1"/>
  <c r="J39" i="1"/>
  <c r="D9" i="5"/>
  <c r="D9" i="2"/>
  <c r="F20" i="1" l="1"/>
  <c r="E22" i="1"/>
  <c r="E23" i="1"/>
  <c r="E24" i="1"/>
  <c r="I10" i="8"/>
  <c r="G21" i="8"/>
  <c r="H21" i="8" s="1"/>
  <c r="G23" i="8"/>
  <c r="H23" i="8" s="1"/>
  <c r="J22" i="8"/>
  <c r="G16" i="8"/>
  <c r="I22" i="8" l="1"/>
  <c r="M22" i="8"/>
  <c r="J23" i="8"/>
  <c r="K17" i="8"/>
  <c r="K18" i="8"/>
  <c r="K19" i="8"/>
  <c r="K22" i="8"/>
  <c r="K20" i="8"/>
  <c r="I23" i="8"/>
  <c r="F35" i="8"/>
  <c r="E34" i="8"/>
  <c r="G34" i="8" s="1"/>
  <c r="H34" i="8" s="1"/>
  <c r="E33" i="8"/>
  <c r="G33" i="8" s="1"/>
  <c r="H33" i="8" s="1"/>
  <c r="E32" i="8"/>
  <c r="G32" i="8" s="1"/>
  <c r="H32" i="8" s="1"/>
  <c r="E31" i="8"/>
  <c r="G31" i="8" s="1"/>
  <c r="H31" i="8" s="1"/>
  <c r="E29" i="8"/>
  <c r="G29" i="8" s="1"/>
  <c r="H29" i="8" s="1"/>
  <c r="E25" i="8"/>
  <c r="G25" i="8" s="1"/>
  <c r="H25" i="8" s="1"/>
  <c r="E24" i="8"/>
  <c r="G24" i="8" s="1"/>
  <c r="H24" i="8" s="1"/>
  <c r="E22" i="8"/>
  <c r="F21" i="8"/>
  <c r="J21" i="8" s="1"/>
  <c r="F20" i="8"/>
  <c r="F19" i="8"/>
  <c r="F18" i="8"/>
  <c r="F17" i="8"/>
  <c r="K23" i="8" l="1"/>
  <c r="M23" i="8"/>
  <c r="J25" i="8"/>
  <c r="J31" i="8"/>
  <c r="K31" i="8"/>
  <c r="J32" i="8"/>
  <c r="J34" i="8"/>
  <c r="K34" i="8"/>
  <c r="J24" i="8"/>
  <c r="J29" i="8"/>
  <c r="J33" i="8"/>
  <c r="K33" i="8"/>
  <c r="H35" i="8"/>
  <c r="I25" i="8"/>
  <c r="E19" i="8"/>
  <c r="J19" i="8"/>
  <c r="E20" i="8"/>
  <c r="J20" i="8"/>
  <c r="E18" i="8"/>
  <c r="J18" i="8"/>
  <c r="E17" i="8"/>
  <c r="J17" i="8"/>
  <c r="H26" i="8"/>
  <c r="G35" i="8"/>
  <c r="E35" i="8"/>
  <c r="G26" i="8"/>
  <c r="I20" i="8" l="1"/>
  <c r="M20" i="8"/>
  <c r="I19" i="8"/>
  <c r="M19" i="8"/>
  <c r="I31" i="8"/>
  <c r="M31" i="8"/>
  <c r="M25" i="8"/>
  <c r="I34" i="8"/>
  <c r="M34" i="8"/>
  <c r="I32" i="8"/>
  <c r="I17" i="8"/>
  <c r="M17" i="8"/>
  <c r="I33" i="8"/>
  <c r="M33" i="8"/>
  <c r="I29" i="8"/>
  <c r="I18" i="8"/>
  <c r="M18" i="8"/>
  <c r="I24" i="8"/>
  <c r="J35" i="8"/>
  <c r="K32" i="8"/>
  <c r="H37" i="8"/>
  <c r="H38" i="8" s="1"/>
  <c r="G37" i="8"/>
  <c r="G38" i="8" s="1"/>
  <c r="M29" i="8" l="1"/>
  <c r="I35" i="8"/>
  <c r="M32" i="8"/>
  <c r="K29" i="8"/>
  <c r="K35" i="8" s="1"/>
  <c r="L35" i="8"/>
  <c r="H40" i="8"/>
  <c r="G39" i="8"/>
  <c r="M35" i="8" l="1"/>
  <c r="N35" i="8"/>
  <c r="H39" i="8"/>
  <c r="H41" i="8" s="1"/>
  <c r="B16" i="7" l="1"/>
  <c r="D16" i="7" s="1"/>
  <c r="E15" i="7"/>
  <c r="D15" i="7"/>
  <c r="F15" i="7" s="1"/>
  <c r="F19" i="1" s="1"/>
  <c r="E19" i="1" s="1"/>
  <c r="B15" i="7"/>
  <c r="A15" i="7"/>
  <c r="D8" i="7"/>
  <c r="D9" i="7" s="1"/>
  <c r="E16" i="7" l="1"/>
  <c r="F16" i="7" s="1"/>
  <c r="B17" i="7"/>
  <c r="A16" i="7"/>
  <c r="C15" i="7"/>
  <c r="G15" i="7" s="1"/>
  <c r="C16" i="7" s="1"/>
  <c r="G16" i="7" s="1"/>
  <c r="E17" i="7" l="1"/>
  <c r="D17" i="7"/>
  <c r="F17" i="7" s="1"/>
  <c r="A17" i="7"/>
  <c r="C17" i="7"/>
  <c r="B18" i="7"/>
  <c r="G17" i="7" l="1"/>
  <c r="B19" i="7"/>
  <c r="D18" i="7"/>
  <c r="E18" i="7"/>
  <c r="C18" i="7"/>
  <c r="A18" i="7"/>
  <c r="F18" i="7" l="1"/>
  <c r="G18" i="7"/>
  <c r="C19" i="7" s="1"/>
  <c r="B20" i="7"/>
  <c r="A19" i="7"/>
  <c r="D19" i="7"/>
  <c r="F19" i="7" s="1"/>
  <c r="E19" i="7"/>
  <c r="G19" i="7" l="1"/>
  <c r="D20" i="7"/>
  <c r="C20" i="7"/>
  <c r="A20" i="7"/>
  <c r="B21" i="7"/>
  <c r="E20" i="7"/>
  <c r="F20" i="7" s="1"/>
  <c r="G20" i="7" l="1"/>
  <c r="C21" i="7" s="1"/>
  <c r="G21" i="7" s="1"/>
  <c r="A21" i="7"/>
  <c r="B22" i="7"/>
  <c r="E21" i="7"/>
  <c r="D21" i="7"/>
  <c r="F21" i="7" s="1"/>
  <c r="E22" i="7" l="1"/>
  <c r="A22" i="7"/>
  <c r="B23" i="7"/>
  <c r="D22" i="7"/>
  <c r="F22" i="7" s="1"/>
  <c r="C22" i="7"/>
  <c r="G22" i="7" s="1"/>
  <c r="E23" i="7" l="1"/>
  <c r="D23" i="7"/>
  <c r="F23" i="7" s="1"/>
  <c r="B24" i="7"/>
  <c r="A23" i="7"/>
  <c r="C23" i="7"/>
  <c r="G23" i="7" s="1"/>
  <c r="D24" i="7" l="1"/>
  <c r="C24" i="7"/>
  <c r="B25" i="7"/>
  <c r="E24" i="7"/>
  <c r="F24" i="7" s="1"/>
  <c r="A24" i="7"/>
  <c r="B26" i="7" l="1"/>
  <c r="E25" i="7"/>
  <c r="D25" i="7"/>
  <c r="F25" i="7" s="1"/>
  <c r="A25" i="7"/>
  <c r="G24" i="7"/>
  <c r="C25" i="7" s="1"/>
  <c r="G25" i="7" s="1"/>
  <c r="A26" i="7" l="1"/>
  <c r="B27" i="7"/>
  <c r="E26" i="7"/>
  <c r="D26" i="7"/>
  <c r="F26" i="7" s="1"/>
  <c r="C26" i="7"/>
  <c r="G26" i="7" s="1"/>
  <c r="C27" i="7" l="1"/>
  <c r="A27" i="7"/>
  <c r="B28" i="7"/>
  <c r="D27" i="7"/>
  <c r="E27" i="7"/>
  <c r="F27" i="7" l="1"/>
  <c r="G27" i="7"/>
  <c r="E28" i="7"/>
  <c r="A28" i="7"/>
  <c r="B29" i="7"/>
  <c r="D28" i="7"/>
  <c r="F28" i="7" s="1"/>
  <c r="C28" i="7"/>
  <c r="G28" i="7" s="1"/>
  <c r="E29" i="7" l="1"/>
  <c r="D29" i="7"/>
  <c r="F29" i="7" s="1"/>
  <c r="A29" i="7"/>
  <c r="B30" i="7"/>
  <c r="C29" i="7"/>
  <c r="G29" i="7" l="1"/>
  <c r="B31" i="7"/>
  <c r="D30" i="7"/>
  <c r="F30" i="7" s="1"/>
  <c r="E30" i="7"/>
  <c r="G30" i="7" s="1"/>
  <c r="C30" i="7"/>
  <c r="A30" i="7"/>
  <c r="C31" i="7" l="1"/>
  <c r="B32" i="7"/>
  <c r="E31" i="7"/>
  <c r="D31" i="7"/>
  <c r="F31" i="7" s="1"/>
  <c r="A31" i="7"/>
  <c r="G31" i="7"/>
  <c r="D32" i="7" l="1"/>
  <c r="C32" i="7"/>
  <c r="A32" i="7"/>
  <c r="B33" i="7"/>
  <c r="E32" i="7"/>
  <c r="F32" i="7" s="1"/>
  <c r="G32" i="7" l="1"/>
  <c r="A33" i="7"/>
  <c r="B34" i="7"/>
  <c r="E33" i="7"/>
  <c r="D33" i="7"/>
  <c r="C33" i="7"/>
  <c r="G33" i="7" l="1"/>
  <c r="F33" i="7"/>
  <c r="E34" i="7"/>
  <c r="A34" i="7"/>
  <c r="C34" i="7"/>
  <c r="D34" i="7"/>
  <c r="F34" i="7" s="1"/>
  <c r="B35" i="7"/>
  <c r="G34" i="7" l="1"/>
  <c r="E35" i="7"/>
  <c r="D35" i="7"/>
  <c r="F35" i="7" s="1"/>
  <c r="A35" i="7"/>
  <c r="B36" i="7"/>
  <c r="C35" i="7"/>
  <c r="G35" i="7" s="1"/>
  <c r="D36" i="7" l="1"/>
  <c r="C36" i="7"/>
  <c r="B37" i="7"/>
  <c r="E36" i="7"/>
  <c r="G36" i="7" s="1"/>
  <c r="A36" i="7"/>
  <c r="F36" i="7" l="1"/>
  <c r="B38" i="7"/>
  <c r="E37" i="7"/>
  <c r="C37" i="7"/>
  <c r="D37" i="7"/>
  <c r="F37" i="7" s="1"/>
  <c r="A37" i="7"/>
  <c r="G37" i="7" l="1"/>
  <c r="A38" i="7"/>
  <c r="B39" i="7"/>
  <c r="D38" i="7"/>
  <c r="C38" i="7"/>
  <c r="G38" i="7" s="1"/>
  <c r="E38" i="7"/>
  <c r="F38" i="7" l="1"/>
  <c r="C39" i="7"/>
  <c r="A39" i="7"/>
  <c r="E39" i="7"/>
  <c r="B40" i="7"/>
  <c r="D39" i="7"/>
  <c r="F39" i="7" l="1"/>
  <c r="G39" i="7"/>
  <c r="E40" i="7"/>
  <c r="A40" i="7"/>
  <c r="B41" i="7"/>
  <c r="D40" i="7"/>
  <c r="F40" i="7" s="1"/>
  <c r="C40" i="7"/>
  <c r="G40" i="7" l="1"/>
  <c r="E41" i="7"/>
  <c r="D41" i="7"/>
  <c r="A41" i="7"/>
  <c r="F41" i="7"/>
  <c r="C41" i="7"/>
  <c r="G41" i="7" s="1"/>
  <c r="B42" i="7"/>
  <c r="B43" i="7" l="1"/>
  <c r="D42" i="7"/>
  <c r="E42" i="7"/>
  <c r="G42" i="7" s="1"/>
  <c r="C42" i="7"/>
  <c r="A42" i="7"/>
  <c r="F42" i="7" l="1"/>
  <c r="C43" i="7"/>
  <c r="B44" i="7"/>
  <c r="E43" i="7"/>
  <c r="G43" i="7" s="1"/>
  <c r="D43" i="7"/>
  <c r="F43" i="7" s="1"/>
  <c r="A43" i="7"/>
  <c r="D44" i="7" l="1"/>
  <c r="F44" i="7" s="1"/>
  <c r="C44" i="7"/>
  <c r="G44" i="7" s="1"/>
  <c r="A44" i="7"/>
  <c r="B45" i="7"/>
  <c r="E44" i="7"/>
  <c r="A45" i="7" l="1"/>
  <c r="B46" i="7"/>
  <c r="C45" i="7"/>
  <c r="E45" i="7"/>
  <c r="D45" i="7"/>
  <c r="F45" i="7" s="1"/>
  <c r="G45" i="7" l="1"/>
  <c r="E46" i="7"/>
  <c r="A46" i="7"/>
  <c r="B47" i="7"/>
  <c r="D46" i="7"/>
  <c r="F46" i="7" s="1"/>
  <c r="C46" i="7"/>
  <c r="G46" i="7" s="1"/>
  <c r="B48" i="7" l="1"/>
  <c r="E47" i="7"/>
  <c r="D47" i="7"/>
  <c r="F47" i="7" s="1"/>
  <c r="C47" i="7"/>
  <c r="A47" i="7"/>
  <c r="G47" i="7" l="1"/>
  <c r="D48" i="7"/>
  <c r="C48" i="7"/>
  <c r="B49" i="7"/>
  <c r="E48" i="7"/>
  <c r="G48" i="7" s="1"/>
  <c r="A48" i="7"/>
  <c r="F48" i="7" l="1"/>
  <c r="B50" i="7"/>
  <c r="E49" i="7"/>
  <c r="C49" i="7"/>
  <c r="D49" i="7"/>
  <c r="F49" i="7" s="1"/>
  <c r="A49" i="7"/>
  <c r="G49" i="7" l="1"/>
  <c r="A50" i="7"/>
  <c r="B51" i="7"/>
  <c r="E50" i="7"/>
  <c r="D50" i="7"/>
  <c r="F50" i="7" s="1"/>
  <c r="C50" i="7"/>
  <c r="G50" i="7" l="1"/>
  <c r="E51" i="7"/>
  <c r="C51" i="7"/>
  <c r="A51" i="7"/>
  <c r="B52" i="7"/>
  <c r="D51" i="7"/>
  <c r="F51" i="7" l="1"/>
  <c r="G51" i="7"/>
  <c r="C52" i="7" s="1"/>
  <c r="G52" i="7" s="1"/>
  <c r="E52" i="7"/>
  <c r="B53" i="7"/>
  <c r="D52" i="7"/>
  <c r="F52" i="7" s="1"/>
  <c r="A52" i="7"/>
  <c r="E53" i="7" l="1"/>
  <c r="D53" i="7"/>
  <c r="F53" i="7" s="1"/>
  <c r="C53" i="7"/>
  <c r="A53" i="7"/>
  <c r="B54" i="7"/>
  <c r="G53" i="7" l="1"/>
  <c r="B55" i="7"/>
  <c r="D54" i="7"/>
  <c r="F54" i="7" s="1"/>
  <c r="E54" i="7"/>
  <c r="G54" i="7" s="1"/>
  <c r="C54" i="7"/>
  <c r="A54" i="7"/>
  <c r="C55" i="7" l="1"/>
  <c r="A55" i="7"/>
  <c r="B56" i="7"/>
  <c r="D55" i="7"/>
  <c r="E55" i="7"/>
  <c r="G55" i="7" s="1"/>
  <c r="F55" i="7" l="1"/>
  <c r="D56" i="7"/>
  <c r="F56" i="7" s="1"/>
  <c r="C56" i="7"/>
  <c r="G56" i="7" s="1"/>
  <c r="A56" i="7"/>
  <c r="B57" i="7"/>
  <c r="E56" i="7"/>
  <c r="A57" i="7" l="1"/>
  <c r="B58" i="7"/>
  <c r="C57" i="7"/>
  <c r="E57" i="7"/>
  <c r="D57" i="7"/>
  <c r="F57" i="7" l="1"/>
  <c r="G57" i="7"/>
  <c r="E58" i="7"/>
  <c r="D58" i="7"/>
  <c r="F58" i="7" s="1"/>
  <c r="A58" i="7"/>
  <c r="B59" i="7"/>
  <c r="C58" i="7"/>
  <c r="G58" i="7"/>
  <c r="B60" i="7" l="1"/>
  <c r="E59" i="7"/>
  <c r="D59" i="7"/>
  <c r="F59" i="7" s="1"/>
  <c r="A59" i="7"/>
  <c r="C59" i="7"/>
  <c r="G59" i="7" s="1"/>
  <c r="D60" i="7" l="1"/>
  <c r="C60" i="7"/>
  <c r="B61" i="7"/>
  <c r="E60" i="7"/>
  <c r="G60" i="7" s="1"/>
  <c r="A60" i="7"/>
  <c r="B62" i="7" l="1"/>
  <c r="E61" i="7"/>
  <c r="C61" i="7"/>
  <c r="D61" i="7"/>
  <c r="F61" i="7" s="1"/>
  <c r="A61" i="7"/>
  <c r="F60" i="7"/>
  <c r="G61" i="7" l="1"/>
  <c r="A62" i="7"/>
  <c r="B63" i="7"/>
  <c r="E62" i="7"/>
  <c r="D62" i="7"/>
  <c r="C62" i="7"/>
  <c r="G62" i="7" s="1"/>
  <c r="F62" i="7" l="1"/>
  <c r="E63" i="7"/>
  <c r="C63" i="7"/>
  <c r="A63" i="7"/>
  <c r="B64" i="7"/>
  <c r="D63" i="7"/>
  <c r="F63" i="7" s="1"/>
  <c r="G63" i="7" l="1"/>
  <c r="E64" i="7"/>
  <c r="B65" i="7"/>
  <c r="C64" i="7"/>
  <c r="D64" i="7"/>
  <c r="F64" i="7" s="1"/>
  <c r="A64" i="7"/>
  <c r="G64" i="7" l="1"/>
  <c r="E65" i="7"/>
  <c r="G65" i="7" s="1"/>
  <c r="D65" i="7"/>
  <c r="F65" i="7" s="1"/>
  <c r="C65" i="7"/>
  <c r="A65" i="7"/>
  <c r="B66" i="7"/>
  <c r="B67" i="7" l="1"/>
  <c r="D66" i="7"/>
  <c r="E66" i="7"/>
  <c r="F66" i="7" s="1"/>
  <c r="C66" i="7"/>
  <c r="G66" i="7" s="1"/>
  <c r="A66" i="7"/>
  <c r="C67" i="7" l="1"/>
  <c r="G67" i="7" s="1"/>
  <c r="A67" i="7"/>
  <c r="B68" i="7"/>
  <c r="E67" i="7"/>
  <c r="D67" i="7"/>
  <c r="F67" i="7" s="1"/>
  <c r="D68" i="7" l="1"/>
  <c r="C68" i="7"/>
  <c r="G68" i="7" s="1"/>
  <c r="A68" i="7"/>
  <c r="B69" i="7"/>
  <c r="E68" i="7"/>
  <c r="F68" i="7" l="1"/>
  <c r="A69" i="7"/>
  <c r="B70" i="7"/>
  <c r="D69" i="7"/>
  <c r="C69" i="7"/>
  <c r="E69" i="7"/>
  <c r="G69" i="7" s="1"/>
  <c r="F69" i="7" l="1"/>
  <c r="E70" i="7"/>
  <c r="D70" i="7"/>
  <c r="F70" i="7" s="1"/>
  <c r="A70" i="7"/>
  <c r="B71" i="7"/>
  <c r="C70" i="7"/>
  <c r="G70" i="7" s="1"/>
  <c r="B72" i="7" l="1"/>
  <c r="E71" i="7"/>
  <c r="D71" i="7"/>
  <c r="F71" i="7" s="1"/>
  <c r="C71" i="7"/>
  <c r="G71" i="7" s="1"/>
  <c r="A71" i="7"/>
  <c r="D72" i="7" l="1"/>
  <c r="C72" i="7"/>
  <c r="B73" i="7"/>
  <c r="E72" i="7"/>
  <c r="F72" i="7" s="1"/>
  <c r="A72" i="7"/>
  <c r="B74" i="7" l="1"/>
  <c r="E73" i="7"/>
  <c r="D73" i="7"/>
  <c r="F73" i="7" s="1"/>
  <c r="A73" i="7"/>
  <c r="G72" i="7"/>
  <c r="C73" i="7" s="1"/>
  <c r="G73" i="7" s="1"/>
  <c r="E74" i="7" l="1"/>
  <c r="D74" i="7"/>
  <c r="F74" i="7" s="1"/>
  <c r="C74" i="7"/>
  <c r="A74" i="7"/>
  <c r="F18" i="1"/>
  <c r="E18" i="1" s="1"/>
  <c r="F34" i="1"/>
  <c r="G74" i="7" l="1"/>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G15" i="6"/>
  <c r="C16" i="6" s="1"/>
  <c r="F15" i="6"/>
  <c r="F16" i="6" s="1"/>
  <c r="F17" i="6" s="1"/>
  <c r="F18" i="6" s="1"/>
  <c r="F19" i="6" s="1"/>
  <c r="F20" i="6" s="1"/>
  <c r="F21" i="6" s="1"/>
  <c r="F22" i="6" s="1"/>
  <c r="F23" i="6" s="1"/>
  <c r="F24" i="6" s="1"/>
  <c r="F25" i="6" s="1"/>
  <c r="F26" i="6" s="1"/>
  <c r="F27" i="6" s="1"/>
  <c r="F28" i="6" s="1"/>
  <c r="F29" i="6" s="1"/>
  <c r="F30" i="6" s="1"/>
  <c r="F31" i="6" s="1"/>
  <c r="F32" i="6" s="1"/>
  <c r="F33" i="6" s="1"/>
  <c r="F34" i="6" s="1"/>
  <c r="F35" i="6" s="1"/>
  <c r="F36" i="6" s="1"/>
  <c r="F37" i="6" s="1"/>
  <c r="F38" i="6" s="1"/>
  <c r="F39" i="6" s="1"/>
  <c r="F40" i="6" s="1"/>
  <c r="F41" i="6" s="1"/>
  <c r="F42" i="6" s="1"/>
  <c r="F43" i="6" s="1"/>
  <c r="F44" i="6" s="1"/>
  <c r="F45" i="6" s="1"/>
  <c r="F46" i="6" s="1"/>
  <c r="F47" i="6" s="1"/>
  <c r="F48" i="6" s="1"/>
  <c r="F49" i="6" s="1"/>
  <c r="F50" i="6" s="1"/>
  <c r="F51" i="6" s="1"/>
  <c r="F52" i="6" s="1"/>
  <c r="F53" i="6" s="1"/>
  <c r="F54" i="6" s="1"/>
  <c r="F55" i="6" s="1"/>
  <c r="F56" i="6" s="1"/>
  <c r="F57" i="6" s="1"/>
  <c r="F58" i="6" s="1"/>
  <c r="F59" i="6" s="1"/>
  <c r="F60" i="6" s="1"/>
  <c r="F61" i="6" s="1"/>
  <c r="F62" i="6" s="1"/>
  <c r="F63" i="6" s="1"/>
  <c r="F64" i="6" s="1"/>
  <c r="F65" i="6" s="1"/>
  <c r="F66" i="6" s="1"/>
  <c r="F67" i="6" s="1"/>
  <c r="F68" i="6" s="1"/>
  <c r="F69" i="6" s="1"/>
  <c r="F70" i="6" s="1"/>
  <c r="F71" i="6" s="1"/>
  <c r="F72" i="6" s="1"/>
  <c r="F73" i="6" s="1"/>
  <c r="F74" i="6" s="1"/>
  <c r="E15" i="6"/>
  <c r="C15" i="6"/>
  <c r="D15" i="6" s="1"/>
  <c r="A15" i="6"/>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D9" i="6"/>
  <c r="D8" i="6"/>
  <c r="G16" i="6" l="1"/>
  <c r="C17" i="6" s="1"/>
  <c r="D16" i="6"/>
  <c r="E21" i="1"/>
  <c r="D17" i="6" l="1"/>
  <c r="G17" i="6"/>
  <c r="C18" i="6" s="1"/>
  <c r="D18" i="6" l="1"/>
  <c r="G18" i="6"/>
  <c r="C19" i="6" s="1"/>
  <c r="D19" i="6" l="1"/>
  <c r="G19" i="6"/>
  <c r="C20" i="6" s="1"/>
  <c r="A17" i="5"/>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D8" i="5"/>
  <c r="M7" i="5"/>
  <c r="M6" i="5"/>
  <c r="M5" i="5"/>
  <c r="M4" i="5"/>
  <c r="E10" i="5" s="1"/>
  <c r="G20" i="6" l="1"/>
  <c r="C21" i="6" s="1"/>
  <c r="D20" i="6"/>
  <c r="E12" i="5"/>
  <c r="E11" i="5"/>
  <c r="D21" i="6" l="1"/>
  <c r="G21" i="6"/>
  <c r="C22" i="6" s="1"/>
  <c r="F17" i="5"/>
  <c r="C17" i="5"/>
  <c r="G22" i="6" l="1"/>
  <c r="C23" i="6" s="1"/>
  <c r="D22" i="6"/>
  <c r="D17" i="5"/>
  <c r="E17" i="5" s="1"/>
  <c r="G17" i="5" s="1"/>
  <c r="C18" i="5" s="1"/>
  <c r="F18" i="5"/>
  <c r="D23" i="6" l="1"/>
  <c r="G23" i="6"/>
  <c r="C24" i="6" s="1"/>
  <c r="D18" i="5"/>
  <c r="E18" i="5" s="1"/>
  <c r="G18" i="5" s="1"/>
  <c r="C19" i="5" s="1"/>
  <c r="F19" i="5"/>
  <c r="G24" i="6" l="1"/>
  <c r="C25" i="6" s="1"/>
  <c r="D24" i="6"/>
  <c r="D19" i="5"/>
  <c r="E19" i="5" s="1"/>
  <c r="G19" i="5" s="1"/>
  <c r="C20" i="5" s="1"/>
  <c r="F20" i="5"/>
  <c r="D25" i="6" l="1"/>
  <c r="G25" i="6"/>
  <c r="C26" i="6" s="1"/>
  <c r="D20" i="5"/>
  <c r="E20" i="5" s="1"/>
  <c r="G20" i="5" s="1"/>
  <c r="C21" i="5" s="1"/>
  <c r="F21" i="5"/>
  <c r="G26" i="6" l="1"/>
  <c r="C27" i="6" s="1"/>
  <c r="D26" i="6"/>
  <c r="D21" i="5"/>
  <c r="E21" i="5" s="1"/>
  <c r="G21" i="5" s="1"/>
  <c r="C22" i="5" s="1"/>
  <c r="F22" i="5"/>
  <c r="D27" i="6" l="1"/>
  <c r="G27" i="6"/>
  <c r="C28" i="6" s="1"/>
  <c r="D22" i="5"/>
  <c r="E22" i="5" s="1"/>
  <c r="G22" i="5" s="1"/>
  <c r="C23" i="5" s="1"/>
  <c r="F23" i="5"/>
  <c r="G28" i="6" l="1"/>
  <c r="C29" i="6" s="1"/>
  <c r="D28" i="6"/>
  <c r="D23" i="5"/>
  <c r="E23" i="5" s="1"/>
  <c r="G23" i="5" s="1"/>
  <c r="C24" i="5" s="1"/>
  <c r="F24" i="5"/>
  <c r="D29" i="6" l="1"/>
  <c r="G29" i="6"/>
  <c r="C30" i="6" s="1"/>
  <c r="D24" i="5"/>
  <c r="E24" i="5" s="1"/>
  <c r="G24" i="5" s="1"/>
  <c r="C25" i="5" s="1"/>
  <c r="F25" i="5"/>
  <c r="G30" i="6" l="1"/>
  <c r="C31" i="6" s="1"/>
  <c r="D30" i="6"/>
  <c r="D25" i="5"/>
  <c r="E25" i="5" s="1"/>
  <c r="G25" i="5" s="1"/>
  <c r="C26" i="5" s="1"/>
  <c r="F26" i="5"/>
  <c r="D31" i="6" l="1"/>
  <c r="G31" i="6"/>
  <c r="C32" i="6" s="1"/>
  <c r="D26" i="5"/>
  <c r="E26" i="5" s="1"/>
  <c r="G26" i="5" s="1"/>
  <c r="C27" i="5" s="1"/>
  <c r="F27" i="5"/>
  <c r="G32" i="6" l="1"/>
  <c r="C33" i="6" s="1"/>
  <c r="D32" i="6"/>
  <c r="D27" i="5"/>
  <c r="E27" i="5" s="1"/>
  <c r="G27" i="5" s="1"/>
  <c r="C28" i="5" s="1"/>
  <c r="F28" i="5"/>
  <c r="D33" i="6" l="1"/>
  <c r="G33" i="6"/>
  <c r="C34" i="6" s="1"/>
  <c r="D28" i="5"/>
  <c r="E28" i="5" s="1"/>
  <c r="G28" i="5" s="1"/>
  <c r="C29" i="5" s="1"/>
  <c r="F29" i="5"/>
  <c r="G34" i="6" l="1"/>
  <c r="C35" i="6" s="1"/>
  <c r="D34" i="6"/>
  <c r="D29" i="5"/>
  <c r="E29" i="5" s="1"/>
  <c r="G29" i="5" s="1"/>
  <c r="C30" i="5" s="1"/>
  <c r="F30" i="5"/>
  <c r="D35" i="6" l="1"/>
  <c r="G35" i="6"/>
  <c r="C36" i="6" s="1"/>
  <c r="D30" i="5"/>
  <c r="E30" i="5" s="1"/>
  <c r="G30" i="5" s="1"/>
  <c r="C31" i="5" s="1"/>
  <c r="F31" i="5"/>
  <c r="G36" i="6" l="1"/>
  <c r="C37" i="6" s="1"/>
  <c r="D36" i="6"/>
  <c r="D31" i="5"/>
  <c r="E31" i="5" s="1"/>
  <c r="G31" i="5" s="1"/>
  <c r="C32" i="5" s="1"/>
  <c r="F32" i="5"/>
  <c r="D37" i="6" l="1"/>
  <c r="G37" i="6"/>
  <c r="C38" i="6" s="1"/>
  <c r="D32" i="5"/>
  <c r="E32" i="5" s="1"/>
  <c r="G32" i="5" s="1"/>
  <c r="C33" i="5" s="1"/>
  <c r="F33" i="5"/>
  <c r="G38" i="6" l="1"/>
  <c r="C39" i="6" s="1"/>
  <c r="D38" i="6"/>
  <c r="D33" i="5"/>
  <c r="E33" i="5" s="1"/>
  <c r="G33" i="5" s="1"/>
  <c r="C34" i="5" s="1"/>
  <c r="F34" i="5"/>
  <c r="D39" i="6" l="1"/>
  <c r="G39" i="6"/>
  <c r="C40" i="6" s="1"/>
  <c r="D34" i="5"/>
  <c r="E34" i="5" s="1"/>
  <c r="G34" i="5" s="1"/>
  <c r="C35" i="5" s="1"/>
  <c r="F35" i="5"/>
  <c r="G40" i="6" l="1"/>
  <c r="C41" i="6" s="1"/>
  <c r="D40" i="6"/>
  <c r="D35" i="5"/>
  <c r="E35" i="5" s="1"/>
  <c r="G35" i="5" s="1"/>
  <c r="C36" i="5" s="1"/>
  <c r="F36" i="5"/>
  <c r="D41" i="6" l="1"/>
  <c r="G41" i="6"/>
  <c r="C42" i="6" s="1"/>
  <c r="D36" i="5"/>
  <c r="E36" i="5" s="1"/>
  <c r="G36" i="5" s="1"/>
  <c r="C37" i="5" s="1"/>
  <c r="F37" i="5"/>
  <c r="G42" i="6" l="1"/>
  <c r="C43" i="6" s="1"/>
  <c r="D42" i="6"/>
  <c r="D37" i="5"/>
  <c r="E37" i="5" s="1"/>
  <c r="G37" i="5" s="1"/>
  <c r="C38" i="5" s="1"/>
  <c r="F38" i="5"/>
  <c r="G43" i="6" l="1"/>
  <c r="C44" i="6" s="1"/>
  <c r="D43" i="6"/>
  <c r="D38" i="5"/>
  <c r="E38" i="5" s="1"/>
  <c r="G38" i="5" s="1"/>
  <c r="C39" i="5" s="1"/>
  <c r="F39" i="5"/>
  <c r="G44" i="6" l="1"/>
  <c r="C45" i="6" s="1"/>
  <c r="D44" i="6"/>
  <c r="D39" i="5"/>
  <c r="E39" i="5" s="1"/>
  <c r="G39" i="5" s="1"/>
  <c r="C40" i="5" s="1"/>
  <c r="F40" i="5"/>
  <c r="D45" i="6" l="1"/>
  <c r="G45" i="6"/>
  <c r="C46" i="6" s="1"/>
  <c r="D40" i="5"/>
  <c r="E40" i="5" s="1"/>
  <c r="G40" i="5" s="1"/>
  <c r="C41" i="5" s="1"/>
  <c r="F41" i="5"/>
  <c r="G46" i="6" l="1"/>
  <c r="C47" i="6" s="1"/>
  <c r="D46" i="6"/>
  <c r="D41" i="5"/>
  <c r="E41" i="5" s="1"/>
  <c r="G41" i="5" s="1"/>
  <c r="C42" i="5" s="1"/>
  <c r="F42" i="5"/>
  <c r="D47" i="6" l="1"/>
  <c r="G47" i="6"/>
  <c r="C48" i="6" s="1"/>
  <c r="D42" i="5"/>
  <c r="E42" i="5" s="1"/>
  <c r="G42" i="5" s="1"/>
  <c r="C43" i="5" s="1"/>
  <c r="F43" i="5"/>
  <c r="G48" i="6" l="1"/>
  <c r="C49" i="6" s="1"/>
  <c r="D48" i="6"/>
  <c r="D43" i="5"/>
  <c r="E43" i="5" s="1"/>
  <c r="G43" i="5" s="1"/>
  <c r="C44" i="5" s="1"/>
  <c r="F44" i="5"/>
  <c r="D49" i="6" l="1"/>
  <c r="G49" i="6"/>
  <c r="C50" i="6" s="1"/>
  <c r="D44" i="5"/>
  <c r="E44" i="5" s="1"/>
  <c r="G44" i="5" s="1"/>
  <c r="C45" i="5" s="1"/>
  <c r="F45" i="5"/>
  <c r="G50" i="6" l="1"/>
  <c r="C51" i="6" s="1"/>
  <c r="D50" i="6"/>
  <c r="D45" i="5"/>
  <c r="E45" i="5" s="1"/>
  <c r="G45" i="5" s="1"/>
  <c r="C46" i="5" s="1"/>
  <c r="F46" i="5"/>
  <c r="G51" i="6" l="1"/>
  <c r="C52" i="6" s="1"/>
  <c r="D51" i="6"/>
  <c r="D46" i="5"/>
  <c r="E46" i="5" s="1"/>
  <c r="G46" i="5" s="1"/>
  <c r="C47" i="5" s="1"/>
  <c r="F47" i="5"/>
  <c r="G52" i="6" l="1"/>
  <c r="C53" i="6" s="1"/>
  <c r="D52" i="6"/>
  <c r="D47" i="5"/>
  <c r="E47" i="5" s="1"/>
  <c r="G47" i="5" s="1"/>
  <c r="C48" i="5" s="1"/>
  <c r="F48" i="5"/>
  <c r="D53" i="6" l="1"/>
  <c r="G53" i="6"/>
  <c r="C54" i="6" s="1"/>
  <c r="D48" i="5"/>
  <c r="E48" i="5" s="1"/>
  <c r="G48" i="5" s="1"/>
  <c r="C49" i="5" s="1"/>
  <c r="F49" i="5"/>
  <c r="G54" i="6" l="1"/>
  <c r="C55" i="6" s="1"/>
  <c r="D54" i="6"/>
  <c r="D49" i="5"/>
  <c r="E49" i="5" s="1"/>
  <c r="G49" i="5" s="1"/>
  <c r="C50" i="5" s="1"/>
  <c r="F50" i="5"/>
  <c r="D55" i="6" l="1"/>
  <c r="G55" i="6"/>
  <c r="C56" i="6" s="1"/>
  <c r="D50" i="5"/>
  <c r="E50" i="5" s="1"/>
  <c r="G50" i="5" s="1"/>
  <c r="C51" i="5" s="1"/>
  <c r="F51" i="5"/>
  <c r="G56" i="6" l="1"/>
  <c r="C57" i="6" s="1"/>
  <c r="D56" i="6"/>
  <c r="D51" i="5"/>
  <c r="E51" i="5" s="1"/>
  <c r="G51" i="5" s="1"/>
  <c r="C52" i="5" s="1"/>
  <c r="F52" i="5"/>
  <c r="D57" i="6" l="1"/>
  <c r="G57" i="6"/>
  <c r="C58" i="6" s="1"/>
  <c r="D52" i="5"/>
  <c r="E52" i="5" s="1"/>
  <c r="G52" i="5" s="1"/>
  <c r="C53" i="5" s="1"/>
  <c r="F53" i="5"/>
  <c r="G58" i="6" l="1"/>
  <c r="C59" i="6" s="1"/>
  <c r="D58" i="6"/>
  <c r="D53" i="5"/>
  <c r="E53" i="5" s="1"/>
  <c r="G53" i="5" s="1"/>
  <c r="C54" i="5" s="1"/>
  <c r="F54" i="5"/>
  <c r="G59" i="6" l="1"/>
  <c r="C60" i="6" s="1"/>
  <c r="D59" i="6"/>
  <c r="D54" i="5"/>
  <c r="E54" i="5" s="1"/>
  <c r="G54" i="5" s="1"/>
  <c r="C55" i="5" s="1"/>
  <c r="F55" i="5"/>
  <c r="G60" i="6" l="1"/>
  <c r="C61" i="6" s="1"/>
  <c r="D60" i="6"/>
  <c r="D55" i="5"/>
  <c r="E55" i="5" s="1"/>
  <c r="G55" i="5" s="1"/>
  <c r="C56" i="5" s="1"/>
  <c r="F56" i="5"/>
  <c r="D61" i="6" l="1"/>
  <c r="G61" i="6"/>
  <c r="C62" i="6" s="1"/>
  <c r="D56" i="5"/>
  <c r="E56" i="5" s="1"/>
  <c r="G56" i="5" s="1"/>
  <c r="C57" i="5" s="1"/>
  <c r="F57" i="5"/>
  <c r="G62" i="6" l="1"/>
  <c r="C63" i="6" s="1"/>
  <c r="D62" i="6"/>
  <c r="D57" i="5"/>
  <c r="E57" i="5" s="1"/>
  <c r="G57" i="5" s="1"/>
  <c r="C58" i="5" s="1"/>
  <c r="F58" i="5"/>
  <c r="D63" i="6" l="1"/>
  <c r="G63" i="6"/>
  <c r="C64" i="6" s="1"/>
  <c r="D58" i="5"/>
  <c r="E58" i="5" s="1"/>
  <c r="G58" i="5" s="1"/>
  <c r="C59" i="5" s="1"/>
  <c r="F59" i="5"/>
  <c r="G64" i="6" l="1"/>
  <c r="C65" i="6" s="1"/>
  <c r="D64" i="6"/>
  <c r="D59" i="5"/>
  <c r="E59" i="5" s="1"/>
  <c r="G59" i="5" s="1"/>
  <c r="C60" i="5" s="1"/>
  <c r="F60" i="5"/>
  <c r="D65" i="6" l="1"/>
  <c r="G65" i="6"/>
  <c r="C66" i="6" s="1"/>
  <c r="D60" i="5"/>
  <c r="E60" i="5" s="1"/>
  <c r="G60" i="5" s="1"/>
  <c r="C61" i="5" s="1"/>
  <c r="F61" i="5"/>
  <c r="G66" i="6" l="1"/>
  <c r="C67" i="6" s="1"/>
  <c r="D66" i="6"/>
  <c r="D61" i="5"/>
  <c r="E61" i="5" s="1"/>
  <c r="G61" i="5" s="1"/>
  <c r="C62" i="5" s="1"/>
  <c r="F62" i="5"/>
  <c r="D67" i="6" l="1"/>
  <c r="G67" i="6"/>
  <c r="C68" i="6" s="1"/>
  <c r="D62" i="5"/>
  <c r="E62" i="5" s="1"/>
  <c r="G62" i="5" s="1"/>
  <c r="C63" i="5" s="1"/>
  <c r="F63" i="5"/>
  <c r="G68" i="6" l="1"/>
  <c r="C69" i="6" s="1"/>
  <c r="D68" i="6"/>
  <c r="D63" i="5"/>
  <c r="E63" i="5" s="1"/>
  <c r="G63" i="5" s="1"/>
  <c r="C64" i="5" s="1"/>
  <c r="F64" i="5"/>
  <c r="D69" i="6" l="1"/>
  <c r="G69" i="6"/>
  <c r="C70" i="6" s="1"/>
  <c r="D64" i="5"/>
  <c r="E64" i="5" s="1"/>
  <c r="G64" i="5" s="1"/>
  <c r="C65" i="5" s="1"/>
  <c r="F65" i="5"/>
  <c r="D70" i="6" l="1"/>
  <c r="G70" i="6"/>
  <c r="C71" i="6" s="1"/>
  <c r="D65" i="5"/>
  <c r="E65" i="5" s="1"/>
  <c r="G65" i="5" s="1"/>
  <c r="C66" i="5" s="1"/>
  <c r="F66" i="5"/>
  <c r="G71" i="6" l="1"/>
  <c r="C72" i="6" s="1"/>
  <c r="D71" i="6"/>
  <c r="D66" i="5"/>
  <c r="E66" i="5" s="1"/>
  <c r="G66" i="5" s="1"/>
  <c r="C67" i="5" s="1"/>
  <c r="F67" i="5"/>
  <c r="G72" i="6" l="1"/>
  <c r="C73" i="6" s="1"/>
  <c r="D72" i="6"/>
  <c r="D67" i="5"/>
  <c r="E67" i="5" s="1"/>
  <c r="G67" i="5" s="1"/>
  <c r="C68" i="5" s="1"/>
  <c r="F68" i="5"/>
  <c r="D73" i="6" l="1"/>
  <c r="G73" i="6"/>
  <c r="C74" i="6" s="1"/>
  <c r="D68" i="5"/>
  <c r="E68" i="5" s="1"/>
  <c r="G68" i="5" s="1"/>
  <c r="C69" i="5" s="1"/>
  <c r="F69" i="5"/>
  <c r="G74" i="6" l="1"/>
  <c r="D74" i="6"/>
  <c r="D69" i="5"/>
  <c r="E69" i="5" s="1"/>
  <c r="G69" i="5" s="1"/>
  <c r="C70" i="5" s="1"/>
  <c r="F70" i="5"/>
  <c r="D70" i="5" l="1"/>
  <c r="E70" i="5" s="1"/>
  <c r="G70" i="5" s="1"/>
  <c r="C71" i="5" s="1"/>
  <c r="F71" i="5"/>
  <c r="D71" i="5" l="1"/>
  <c r="E71" i="5" s="1"/>
  <c r="G71" i="5" s="1"/>
  <c r="C72" i="5" s="1"/>
  <c r="F72" i="5"/>
  <c r="D72" i="5" l="1"/>
  <c r="E72" i="5" s="1"/>
  <c r="G72" i="5" s="1"/>
  <c r="C73" i="5" s="1"/>
  <c r="F73" i="5"/>
  <c r="D73" i="5" l="1"/>
  <c r="E73" i="5" s="1"/>
  <c r="G73" i="5" s="1"/>
  <c r="C74" i="5" s="1"/>
  <c r="F74" i="5"/>
  <c r="D74" i="5" l="1"/>
  <c r="E74" i="5" s="1"/>
  <c r="G74" i="5" s="1"/>
  <c r="C75" i="5" s="1"/>
  <c r="F75" i="5"/>
  <c r="D75" i="5" l="1"/>
  <c r="E75" i="5" s="1"/>
  <c r="G75" i="5" s="1"/>
  <c r="C76" i="5" s="1"/>
  <c r="F76" i="5"/>
  <c r="D76" i="5" l="1"/>
  <c r="E76" i="5" s="1"/>
  <c r="G76" i="5" s="1"/>
  <c r="C77" i="5" s="1"/>
  <c r="F77" i="5"/>
  <c r="D77" i="5" l="1"/>
  <c r="E77" i="5" s="1"/>
  <c r="G77" i="5" s="1"/>
  <c r="C78" i="5" s="1"/>
  <c r="F78" i="5"/>
  <c r="D78" i="5" l="1"/>
  <c r="E78" i="5" s="1"/>
  <c r="G78" i="5" s="1"/>
  <c r="C79" i="5" s="1"/>
  <c r="F79" i="5"/>
  <c r="D79" i="5" l="1"/>
  <c r="E79" i="5" s="1"/>
  <c r="G79" i="5" s="1"/>
  <c r="C80" i="5" s="1"/>
  <c r="F80" i="5"/>
  <c r="D80" i="5" l="1"/>
  <c r="E80" i="5" s="1"/>
  <c r="G80" i="5" s="1"/>
  <c r="C81" i="5" s="1"/>
  <c r="F81" i="5"/>
  <c r="D81" i="5" l="1"/>
  <c r="E81" i="5" s="1"/>
  <c r="G81" i="5" s="1"/>
  <c r="C82" i="5" s="1"/>
  <c r="F82" i="5"/>
  <c r="D82" i="5" l="1"/>
  <c r="E82" i="5" s="1"/>
  <c r="G82" i="5" s="1"/>
  <c r="C83" i="5" s="1"/>
  <c r="F83" i="5"/>
  <c r="D83" i="5" l="1"/>
  <c r="E83" i="5" s="1"/>
  <c r="G83" i="5" s="1"/>
  <c r="C84" i="5" s="1"/>
  <c r="F84" i="5"/>
  <c r="D84" i="5" l="1"/>
  <c r="E84" i="5" s="1"/>
  <c r="G84" i="5" s="1"/>
  <c r="C85" i="5" s="1"/>
  <c r="F85" i="5"/>
  <c r="D85" i="5" l="1"/>
  <c r="E85" i="5" s="1"/>
  <c r="G85" i="5" s="1"/>
  <c r="C86" i="5" s="1"/>
  <c r="F86" i="5"/>
  <c r="D86" i="5" l="1"/>
  <c r="E86" i="5" s="1"/>
  <c r="G86" i="5" s="1"/>
  <c r="C87" i="5" s="1"/>
  <c r="F87" i="5"/>
  <c r="D87" i="5" l="1"/>
  <c r="E87" i="5" s="1"/>
  <c r="G87" i="5" s="1"/>
  <c r="C88" i="5" s="1"/>
  <c r="F88" i="5"/>
  <c r="D88" i="5" l="1"/>
  <c r="E88" i="5" s="1"/>
  <c r="G88" i="5" s="1"/>
  <c r="C89" i="5" s="1"/>
  <c r="F89" i="5"/>
  <c r="D89" i="5" l="1"/>
  <c r="E89" i="5" s="1"/>
  <c r="G89" i="5" s="1"/>
  <c r="C90" i="5" s="1"/>
  <c r="F90" i="5"/>
  <c r="D90" i="5" l="1"/>
  <c r="E90" i="5" s="1"/>
  <c r="G90" i="5" s="1"/>
  <c r="C91" i="5" s="1"/>
  <c r="F91" i="5"/>
  <c r="D91" i="5" l="1"/>
  <c r="E91" i="5" s="1"/>
  <c r="G91" i="5" s="1"/>
  <c r="C92" i="5" s="1"/>
  <c r="F92" i="5"/>
  <c r="D92" i="5" l="1"/>
  <c r="E92" i="5" s="1"/>
  <c r="G92" i="5" s="1"/>
  <c r="C93" i="5" s="1"/>
  <c r="F93" i="5"/>
  <c r="D93" i="5" l="1"/>
  <c r="E93" i="5" s="1"/>
  <c r="G93" i="5" s="1"/>
  <c r="C94" i="5" s="1"/>
  <c r="F94" i="5"/>
  <c r="D94" i="5" l="1"/>
  <c r="E94" i="5" s="1"/>
  <c r="G94" i="5" s="1"/>
  <c r="C95" i="5" s="1"/>
  <c r="F95" i="5"/>
  <c r="D95" i="5" l="1"/>
  <c r="E95" i="5" s="1"/>
  <c r="G95" i="5" s="1"/>
  <c r="C96" i="5" s="1"/>
  <c r="F96" i="5"/>
  <c r="D96" i="5" l="1"/>
  <c r="E96" i="5" s="1"/>
  <c r="G96" i="5" s="1"/>
  <c r="C97" i="5" s="1"/>
  <c r="F97" i="5"/>
  <c r="D97" i="5" l="1"/>
  <c r="E97" i="5" s="1"/>
  <c r="G97" i="5" s="1"/>
  <c r="C98" i="5" s="1"/>
  <c r="F98" i="5"/>
  <c r="D98" i="5" l="1"/>
  <c r="E98" i="5" s="1"/>
  <c r="G98" i="5" s="1"/>
  <c r="C99" i="5" s="1"/>
  <c r="F99" i="5"/>
  <c r="D99" i="5" l="1"/>
  <c r="E99" i="5" s="1"/>
  <c r="G99" i="5" s="1"/>
  <c r="C100" i="5" s="1"/>
  <c r="F100" i="5"/>
  <c r="D100" i="5" l="1"/>
  <c r="E100" i="5" s="1"/>
  <c r="G100" i="5" s="1"/>
  <c r="C101" i="5" s="1"/>
  <c r="F101" i="5"/>
  <c r="D101" i="5" l="1"/>
  <c r="E101" i="5" s="1"/>
  <c r="G101" i="5" s="1"/>
  <c r="C102" i="5" s="1"/>
  <c r="F102" i="5"/>
  <c r="D102" i="5" l="1"/>
  <c r="E102" i="5" s="1"/>
  <c r="G102" i="5" s="1"/>
  <c r="C103" i="5" s="1"/>
  <c r="F103" i="5"/>
  <c r="D103" i="5" l="1"/>
  <c r="E103" i="5" s="1"/>
  <c r="G103" i="5" s="1"/>
  <c r="C104" i="5" s="1"/>
  <c r="F104" i="5"/>
  <c r="D104" i="5" l="1"/>
  <c r="E104" i="5" s="1"/>
  <c r="G104" i="5" s="1"/>
  <c r="C105" i="5" s="1"/>
  <c r="F105" i="5"/>
  <c r="D105" i="5" l="1"/>
  <c r="E105" i="5" s="1"/>
  <c r="G105" i="5" s="1"/>
  <c r="C106" i="5" s="1"/>
  <c r="F106" i="5"/>
  <c r="D106" i="5" l="1"/>
  <c r="E106" i="5" s="1"/>
  <c r="G106" i="5" s="1"/>
  <c r="C107" i="5" s="1"/>
  <c r="F107" i="5"/>
  <c r="D107" i="5" l="1"/>
  <c r="E107" i="5" s="1"/>
  <c r="G107" i="5" s="1"/>
  <c r="C108" i="5" s="1"/>
  <c r="F108" i="5"/>
  <c r="D108" i="5" l="1"/>
  <c r="E108" i="5" s="1"/>
  <c r="G108" i="5" s="1"/>
  <c r="C109" i="5" s="1"/>
  <c r="F109" i="5"/>
  <c r="D109" i="5" l="1"/>
  <c r="E109" i="5" s="1"/>
  <c r="G109" i="5" s="1"/>
  <c r="C110" i="5" s="1"/>
  <c r="F110" i="5"/>
  <c r="D110" i="5" l="1"/>
  <c r="E110" i="5" s="1"/>
  <c r="G110" i="5" s="1"/>
  <c r="C111" i="5" s="1"/>
  <c r="F111" i="5"/>
  <c r="D111" i="5" l="1"/>
  <c r="E111" i="5" s="1"/>
  <c r="G111" i="5" s="1"/>
  <c r="C112" i="5" s="1"/>
  <c r="F112" i="5"/>
  <c r="D112" i="5" l="1"/>
  <c r="E112" i="5" s="1"/>
  <c r="G112" i="5" s="1"/>
  <c r="C113" i="5" s="1"/>
  <c r="F113" i="5"/>
  <c r="D113" i="5" l="1"/>
  <c r="E113" i="5" s="1"/>
  <c r="G113" i="5" s="1"/>
  <c r="C114" i="5" s="1"/>
  <c r="F114" i="5"/>
  <c r="D114" i="5" l="1"/>
  <c r="E114" i="5" s="1"/>
  <c r="G114" i="5" s="1"/>
  <c r="C115" i="5" s="1"/>
  <c r="F115" i="5"/>
  <c r="D115" i="5" l="1"/>
  <c r="E115" i="5" s="1"/>
  <c r="G115" i="5" s="1"/>
  <c r="C116" i="5" s="1"/>
  <c r="F116" i="5"/>
  <c r="D116" i="5" l="1"/>
  <c r="E116" i="5" s="1"/>
  <c r="G116" i="5" s="1"/>
  <c r="A15" i="4" l="1"/>
  <c r="A16" i="4" s="1"/>
  <c r="A17" i="4" s="1"/>
  <c r="D8" i="2" l="1"/>
  <c r="F15" i="4" l="1"/>
  <c r="F15" i="3"/>
  <c r="F16" i="3" l="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61" i="3" s="1"/>
  <c r="F62" i="3" s="1"/>
  <c r="F63" i="3" s="1"/>
  <c r="F64" i="3" s="1"/>
  <c r="F65" i="3" s="1"/>
  <c r="F66" i="3" s="1"/>
  <c r="F67" i="3" s="1"/>
  <c r="F68" i="3" s="1"/>
  <c r="F69" i="3" s="1"/>
  <c r="F70" i="3" s="1"/>
  <c r="F71" i="3" s="1"/>
  <c r="F72" i="3" s="1"/>
  <c r="F73" i="3" s="1"/>
  <c r="F74" i="3" s="1"/>
  <c r="F75" i="3" s="1"/>
  <c r="F76" i="3" s="1"/>
  <c r="F77" i="3" s="1"/>
  <c r="F78" i="3" s="1"/>
  <c r="F79" i="3" s="1"/>
  <c r="F80" i="3" s="1"/>
  <c r="F81" i="3" s="1"/>
  <c r="F82" i="3" s="1"/>
  <c r="F83" i="3" s="1"/>
  <c r="F84" i="3" s="1"/>
  <c r="F85" i="3" s="1"/>
  <c r="F86" i="3" s="1"/>
  <c r="F87" i="3" s="1"/>
  <c r="F88" i="3" s="1"/>
  <c r="F89" i="3" s="1"/>
  <c r="F90" i="3" s="1"/>
  <c r="F91" i="3" s="1"/>
  <c r="F92" i="3" s="1"/>
  <c r="F93" i="3" s="1"/>
  <c r="F94" i="3" s="1"/>
  <c r="F95" i="3" s="1"/>
  <c r="F96" i="3" s="1"/>
  <c r="F97" i="3" s="1"/>
  <c r="F98" i="3" s="1"/>
  <c r="F99" i="3" s="1"/>
  <c r="F100" i="3" s="1"/>
  <c r="F101" i="3" s="1"/>
  <c r="F102" i="3" s="1"/>
  <c r="F103" i="3" s="1"/>
  <c r="F104" i="3" s="1"/>
  <c r="F105" i="3" s="1"/>
  <c r="F106" i="3" s="1"/>
  <c r="F107" i="3" s="1"/>
  <c r="F108" i="3" s="1"/>
  <c r="F109" i="3" s="1"/>
  <c r="F110" i="3" s="1"/>
  <c r="F111" i="3" s="1"/>
  <c r="F112" i="3" s="1"/>
  <c r="F113" i="3" s="1"/>
  <c r="F114" i="3" s="1"/>
  <c r="F115" i="3" s="1"/>
  <c r="F116" i="3" s="1"/>
  <c r="F117" i="3" s="1"/>
  <c r="F118" i="3" s="1"/>
  <c r="F119" i="3" s="1"/>
  <c r="F120" i="3" s="1"/>
  <c r="F121" i="3" s="1"/>
  <c r="F122" i="3" s="1"/>
  <c r="F123" i="3" s="1"/>
  <c r="F124" i="3" s="1"/>
  <c r="F125" i="3" s="1"/>
  <c r="F126" i="3" s="1"/>
  <c r="F127" i="3" s="1"/>
  <c r="F128" i="3" s="1"/>
  <c r="F129" i="3" s="1"/>
  <c r="F130" i="3" s="1"/>
  <c r="F131" i="3" s="1"/>
  <c r="F132" i="3" s="1"/>
  <c r="F133" i="3" s="1"/>
  <c r="F134" i="3" s="1"/>
  <c r="F135" i="3" s="1"/>
  <c r="F136" i="3" s="1"/>
  <c r="F137" i="3" s="1"/>
  <c r="F138" i="3" s="1"/>
  <c r="F139" i="3" s="1"/>
  <c r="F140" i="3" s="1"/>
  <c r="F141" i="3" s="1"/>
  <c r="F142" i="3" s="1"/>
  <c r="F143" i="3" s="1"/>
  <c r="F144" i="3" s="1"/>
  <c r="F145" i="3" s="1"/>
  <c r="F146" i="3" s="1"/>
  <c r="F147" i="3" s="1"/>
  <c r="F148" i="3" s="1"/>
  <c r="F149" i="3" s="1"/>
  <c r="F150" i="3" s="1"/>
  <c r="F151" i="3" s="1"/>
  <c r="F152" i="3" s="1"/>
  <c r="F153" i="3" s="1"/>
  <c r="F154" i="3" s="1"/>
  <c r="F155" i="3" s="1"/>
  <c r="F156" i="3" s="1"/>
  <c r="F157" i="3" s="1"/>
  <c r="F158" i="3" s="1"/>
  <c r="F16" i="1"/>
  <c r="F16" i="4"/>
  <c r="F17" i="4" s="1"/>
  <c r="F18" i="4" s="1"/>
  <c r="F19" i="4" s="1"/>
  <c r="F20" i="4" s="1"/>
  <c r="F21" i="4" s="1"/>
  <c r="F22" i="4" s="1"/>
  <c r="F23" i="4" s="1"/>
  <c r="F24" i="4" s="1"/>
  <c r="F25" i="4" s="1"/>
  <c r="F26" i="4" s="1"/>
  <c r="F27" i="4" s="1"/>
  <c r="F28" i="4" s="1"/>
  <c r="F29" i="4" s="1"/>
  <c r="F30" i="4" s="1"/>
  <c r="F31" i="4" s="1"/>
  <c r="F32" i="4" s="1"/>
  <c r="F33" i="4" s="1"/>
  <c r="F34" i="4" s="1"/>
  <c r="F35" i="4" s="1"/>
  <c r="F36" i="4" s="1"/>
  <c r="F37" i="4" s="1"/>
  <c r="F38" i="4" s="1"/>
  <c r="F39" i="4" s="1"/>
  <c r="F40" i="4" s="1"/>
  <c r="F41" i="4" s="1"/>
  <c r="F42" i="4" s="1"/>
  <c r="F43" i="4" s="1"/>
  <c r="F44" i="4" s="1"/>
  <c r="F45" i="4" s="1"/>
  <c r="F46" i="4" s="1"/>
  <c r="F47" i="4" s="1"/>
  <c r="F48" i="4" s="1"/>
  <c r="F49" i="4" s="1"/>
  <c r="F50" i="4" s="1"/>
  <c r="F51" i="4" s="1"/>
  <c r="F52" i="4" s="1"/>
  <c r="F53" i="4" s="1"/>
  <c r="F54" i="4" s="1"/>
  <c r="F55" i="4" s="1"/>
  <c r="F56" i="4" s="1"/>
  <c r="F57" i="4" s="1"/>
  <c r="F58" i="4" s="1"/>
  <c r="F59" i="4" s="1"/>
  <c r="F60" i="4" s="1"/>
  <c r="F61" i="4" s="1"/>
  <c r="F62" i="4" s="1"/>
  <c r="F63" i="4" s="1"/>
  <c r="F64" i="4" s="1"/>
  <c r="F65" i="4" s="1"/>
  <c r="F66" i="4" s="1"/>
  <c r="F67" i="4" s="1"/>
  <c r="F68" i="4" s="1"/>
  <c r="F69" i="4" s="1"/>
  <c r="F70" i="4" s="1"/>
  <c r="F71" i="4" s="1"/>
  <c r="F72" i="4" s="1"/>
  <c r="F73" i="4" s="1"/>
  <c r="F74" i="4" s="1"/>
  <c r="F75" i="4" s="1"/>
  <c r="F76" i="4" s="1"/>
  <c r="F77" i="4" s="1"/>
  <c r="F78" i="4" s="1"/>
  <c r="F79" i="4" s="1"/>
  <c r="F80" i="4" s="1"/>
  <c r="F81" i="4" s="1"/>
  <c r="F82" i="4" s="1"/>
  <c r="F83" i="4" s="1"/>
  <c r="F84" i="4" s="1"/>
  <c r="F85" i="4" s="1"/>
  <c r="F86" i="4" s="1"/>
  <c r="F87" i="4" s="1"/>
  <c r="F88" i="4" s="1"/>
  <c r="F89" i="4" s="1"/>
  <c r="F90" i="4" s="1"/>
  <c r="F91" i="4" s="1"/>
  <c r="F92" i="4" s="1"/>
  <c r="F93" i="4" s="1"/>
  <c r="F94" i="4" s="1"/>
  <c r="F95" i="4" s="1"/>
  <c r="F96" i="4" s="1"/>
  <c r="F97" i="4" s="1"/>
  <c r="F98" i="4" s="1"/>
  <c r="F99" i="4" s="1"/>
  <c r="F100" i="4" s="1"/>
  <c r="F101" i="4" s="1"/>
  <c r="F102" i="4" s="1"/>
  <c r="F103" i="4" s="1"/>
  <c r="F104" i="4" s="1"/>
  <c r="F105" i="4" s="1"/>
  <c r="F106" i="4" s="1"/>
  <c r="F107" i="4" s="1"/>
  <c r="F108" i="4" s="1"/>
  <c r="F109" i="4" s="1"/>
  <c r="F110" i="4" s="1"/>
  <c r="F111" i="4" s="1"/>
  <c r="F112" i="4" s="1"/>
  <c r="F113" i="4" s="1"/>
  <c r="F114" i="4" s="1"/>
  <c r="F115" i="4" s="1"/>
  <c r="F116" i="4" s="1"/>
  <c r="F117" i="4" s="1"/>
  <c r="F118" i="4" s="1"/>
  <c r="F119" i="4" s="1"/>
  <c r="F120" i="4" s="1"/>
  <c r="F121" i="4" s="1"/>
  <c r="F122" i="4" s="1"/>
  <c r="F123" i="4" s="1"/>
  <c r="F124" i="4" s="1"/>
  <c r="F125" i="4" s="1"/>
  <c r="F126" i="4" s="1"/>
  <c r="F127" i="4" s="1"/>
  <c r="F128" i="4" s="1"/>
  <c r="F129" i="4" s="1"/>
  <c r="F130" i="4" s="1"/>
  <c r="F131" i="4" s="1"/>
  <c r="F132" i="4" s="1"/>
  <c r="F133" i="4" s="1"/>
  <c r="F134" i="4" s="1"/>
  <c r="F17" i="1"/>
  <c r="C15" i="4"/>
  <c r="D15" i="4" s="1"/>
  <c r="E15" i="4" l="1"/>
  <c r="G15" i="4" s="1"/>
  <c r="C16" i="4" s="1"/>
  <c r="E30" i="1"/>
  <c r="E31" i="1"/>
  <c r="E32" i="1"/>
  <c r="E33" i="1"/>
  <c r="E28" i="1" l="1"/>
  <c r="E34" i="1" s="1"/>
  <c r="D16" i="4"/>
  <c r="E16" i="4" l="1"/>
  <c r="G16" i="4" s="1"/>
  <c r="A18" i="4"/>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C15" i="3"/>
  <c r="A15" i="3"/>
  <c r="A17" i="2"/>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M5" i="2"/>
  <c r="A16" i="3" l="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D15" i="3"/>
  <c r="E15" i="3" s="1"/>
  <c r="G15" i="3" s="1"/>
  <c r="C16" i="3" s="1"/>
  <c r="M6" i="2"/>
  <c r="M7" i="2"/>
  <c r="M4" i="2"/>
  <c r="E10" i="2" s="1"/>
  <c r="E17" i="1" l="1"/>
  <c r="D16" i="3"/>
  <c r="C17" i="4"/>
  <c r="E11" i="2"/>
  <c r="E12" i="2"/>
  <c r="E16" i="1" l="1"/>
  <c r="F17" i="2"/>
  <c r="F16" i="8" s="1"/>
  <c r="E16" i="3"/>
  <c r="D17" i="4"/>
  <c r="E17" i="4" s="1"/>
  <c r="G17" i="4" s="1"/>
  <c r="C18" i="4" s="1"/>
  <c r="C17" i="2"/>
  <c r="D17" i="2" s="1"/>
  <c r="E16" i="8" l="1"/>
  <c r="E26" i="8" s="1"/>
  <c r="E37" i="8" s="1"/>
  <c r="E38" i="8" s="1"/>
  <c r="E39" i="8" s="1"/>
  <c r="J16" i="8"/>
  <c r="F26" i="8"/>
  <c r="F37" i="8" s="1"/>
  <c r="F18" i="2"/>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 r="F56" i="2" s="1"/>
  <c r="F57" i="2" s="1"/>
  <c r="F58" i="2" s="1"/>
  <c r="F59" i="2" s="1"/>
  <c r="F60" i="2" s="1"/>
  <c r="F61" i="2" s="1"/>
  <c r="F62" i="2" s="1"/>
  <c r="F63" i="2" s="1"/>
  <c r="F64" i="2" s="1"/>
  <c r="F65" i="2" s="1"/>
  <c r="F66" i="2" s="1"/>
  <c r="F67" i="2" s="1"/>
  <c r="F68" i="2" s="1"/>
  <c r="F69" i="2" s="1"/>
  <c r="F70" i="2" s="1"/>
  <c r="F71" i="2" s="1"/>
  <c r="F72" i="2" s="1"/>
  <c r="F73" i="2" s="1"/>
  <c r="F74" i="2" s="1"/>
  <c r="F75" i="2" s="1"/>
  <c r="F76" i="2" s="1"/>
  <c r="F77" i="2" s="1"/>
  <c r="F78" i="2" s="1"/>
  <c r="F79" i="2" s="1"/>
  <c r="F80" i="2" s="1"/>
  <c r="F81" i="2" s="1"/>
  <c r="F82" i="2" s="1"/>
  <c r="F83" i="2" s="1"/>
  <c r="F84" i="2" s="1"/>
  <c r="F85" i="2" s="1"/>
  <c r="F86" i="2" s="1"/>
  <c r="F87" i="2" s="1"/>
  <c r="F88" i="2" s="1"/>
  <c r="F89" i="2" s="1"/>
  <c r="F90" i="2" s="1"/>
  <c r="F91" i="2" s="1"/>
  <c r="F92" i="2" s="1"/>
  <c r="F93" i="2" s="1"/>
  <c r="F94" i="2" s="1"/>
  <c r="F95" i="2" s="1"/>
  <c r="F96" i="2" s="1"/>
  <c r="F97" i="2" s="1"/>
  <c r="F98" i="2" s="1"/>
  <c r="F99" i="2" s="1"/>
  <c r="F100" i="2" s="1"/>
  <c r="F101" i="2" s="1"/>
  <c r="F102" i="2" s="1"/>
  <c r="F103" i="2" s="1"/>
  <c r="F104" i="2" s="1"/>
  <c r="F105" i="2" s="1"/>
  <c r="F106" i="2" s="1"/>
  <c r="F107" i="2" s="1"/>
  <c r="F108" i="2" s="1"/>
  <c r="F109" i="2" s="1"/>
  <c r="F110" i="2" s="1"/>
  <c r="F111" i="2" s="1"/>
  <c r="F112" i="2" s="1"/>
  <c r="F113" i="2" s="1"/>
  <c r="F114" i="2" s="1"/>
  <c r="F115" i="2" s="1"/>
  <c r="F116" i="2" s="1"/>
  <c r="F117" i="2" s="1"/>
  <c r="F118" i="2" s="1"/>
  <c r="F119" i="2" s="1"/>
  <c r="F120" i="2" s="1"/>
  <c r="F121" i="2" s="1"/>
  <c r="F122" i="2" s="1"/>
  <c r="F123" i="2" s="1"/>
  <c r="F124" i="2" s="1"/>
  <c r="F125" i="2" s="1"/>
  <c r="F126" i="2" s="1"/>
  <c r="F127" i="2" s="1"/>
  <c r="F128" i="2" s="1"/>
  <c r="F129" i="2" s="1"/>
  <c r="F130" i="2" s="1"/>
  <c r="F131" i="2" s="1"/>
  <c r="F132" i="2" s="1"/>
  <c r="F133" i="2" s="1"/>
  <c r="F134" i="2" s="1"/>
  <c r="F135" i="2" s="1"/>
  <c r="F136" i="2" s="1"/>
  <c r="F137" i="2" s="1"/>
  <c r="F138" i="2" s="1"/>
  <c r="F139" i="2" s="1"/>
  <c r="F140" i="2" s="1"/>
  <c r="F141" i="2" s="1"/>
  <c r="F142" i="2" s="1"/>
  <c r="F143" i="2" s="1"/>
  <c r="F144" i="2" s="1"/>
  <c r="F145" i="2" s="1"/>
  <c r="F146" i="2" s="1"/>
  <c r="F147" i="2" s="1"/>
  <c r="F148" i="2" s="1"/>
  <c r="F149" i="2" s="1"/>
  <c r="F150" i="2" s="1"/>
  <c r="F151" i="2" s="1"/>
  <c r="F152" i="2" s="1"/>
  <c r="F153" i="2" s="1"/>
  <c r="F154" i="2" s="1"/>
  <c r="F155" i="2" s="1"/>
  <c r="F156" i="2" s="1"/>
  <c r="F157" i="2" s="1"/>
  <c r="F158" i="2" s="1"/>
  <c r="F159" i="2" s="1"/>
  <c r="F160" i="2" s="1"/>
  <c r="F15" i="1"/>
  <c r="F25" i="1" s="1"/>
  <c r="G16" i="3"/>
  <c r="C17" i="3" s="1"/>
  <c r="D17" i="3" s="1"/>
  <c r="E17" i="3" s="1"/>
  <c r="D18" i="4"/>
  <c r="E18" i="4" s="1"/>
  <c r="G18" i="4" s="1"/>
  <c r="C19" i="4" s="1"/>
  <c r="E17" i="2"/>
  <c r="G17" i="2" s="1"/>
  <c r="C18" i="2" s="1"/>
  <c r="I16" i="8" l="1"/>
  <c r="F38" i="8"/>
  <c r="F39" i="8" s="1"/>
  <c r="F41" i="8" s="1"/>
  <c r="F40" i="8"/>
  <c r="G17" i="3"/>
  <c r="C18" i="3" s="1"/>
  <c r="D18" i="3" s="1"/>
  <c r="E18" i="3" s="1"/>
  <c r="D18" i="2"/>
  <c r="D19" i="4"/>
  <c r="E19" i="4" s="1"/>
  <c r="G19" i="4" s="1"/>
  <c r="C20" i="4" s="1"/>
  <c r="M16" i="8" l="1"/>
  <c r="K16" i="8"/>
  <c r="E15" i="1"/>
  <c r="G18" i="3"/>
  <c r="C19" i="3" s="1"/>
  <c r="D19" i="3" s="1"/>
  <c r="E19" i="3" s="1"/>
  <c r="E18" i="2"/>
  <c r="D20" i="4"/>
  <c r="E20" i="4" s="1"/>
  <c r="G20" i="4" s="1"/>
  <c r="C21" i="4" s="1"/>
  <c r="G18" i="2" l="1"/>
  <c r="C19" i="2" s="1"/>
  <c r="D19" i="2" s="1"/>
  <c r="E19" i="2" s="1"/>
  <c r="G19" i="3"/>
  <c r="C20" i="3" s="1"/>
  <c r="D20" i="3" s="1"/>
  <c r="E20" i="3" s="1"/>
  <c r="D21" i="4"/>
  <c r="E21" i="4" s="1"/>
  <c r="G21" i="4" s="1"/>
  <c r="C22" i="4" s="1"/>
  <c r="G19" i="2" l="1"/>
  <c r="C20" i="2" s="1"/>
  <c r="D20" i="2" s="1"/>
  <c r="E20" i="2" s="1"/>
  <c r="G20" i="3"/>
  <c r="C21" i="3" s="1"/>
  <c r="D21" i="3" s="1"/>
  <c r="E21" i="3" s="1"/>
  <c r="D22" i="4"/>
  <c r="E22" i="4" s="1"/>
  <c r="G22" i="4" s="1"/>
  <c r="C23" i="4" s="1"/>
  <c r="G20" i="2" l="1"/>
  <c r="C21" i="2" s="1"/>
  <c r="D21" i="2" s="1"/>
  <c r="E21" i="2" s="1"/>
  <c r="G21" i="3"/>
  <c r="C22" i="3" s="1"/>
  <c r="D22" i="3" s="1"/>
  <c r="E22" i="3" s="1"/>
  <c r="D23" i="4"/>
  <c r="E23" i="4" s="1"/>
  <c r="G23" i="4" s="1"/>
  <c r="C24" i="4" s="1"/>
  <c r="G21" i="2" l="1"/>
  <c r="C22" i="2" s="1"/>
  <c r="D22" i="2" s="1"/>
  <c r="E22" i="2" s="1"/>
  <c r="G22" i="3"/>
  <c r="C23" i="3" s="1"/>
  <c r="D23" i="3" s="1"/>
  <c r="E23" i="3" s="1"/>
  <c r="D24" i="4"/>
  <c r="E24" i="4" s="1"/>
  <c r="G24" i="4" s="1"/>
  <c r="C25" i="4" s="1"/>
  <c r="G22" i="2" l="1"/>
  <c r="C23" i="2" s="1"/>
  <c r="D23" i="2" s="1"/>
  <c r="E23" i="2" s="1"/>
  <c r="G23" i="3"/>
  <c r="C24" i="3" s="1"/>
  <c r="D24" i="3" s="1"/>
  <c r="E24" i="3" s="1"/>
  <c r="D25" i="4"/>
  <c r="E25" i="4" s="1"/>
  <c r="G25" i="4" s="1"/>
  <c r="C26" i="4" s="1"/>
  <c r="G23" i="2" l="1"/>
  <c r="C24" i="2" s="1"/>
  <c r="D24" i="2" s="1"/>
  <c r="E24" i="2" s="1"/>
  <c r="G24" i="3"/>
  <c r="C25" i="3" s="1"/>
  <c r="D25" i="3" s="1"/>
  <c r="E25" i="3" s="1"/>
  <c r="D26" i="4"/>
  <c r="E26" i="4" s="1"/>
  <c r="G26" i="4" s="1"/>
  <c r="C27" i="4" s="1"/>
  <c r="G24" i="2" l="1"/>
  <c r="C25" i="2" s="1"/>
  <c r="D25" i="2" s="1"/>
  <c r="E25" i="2" s="1"/>
  <c r="G25" i="3"/>
  <c r="C26" i="3" s="1"/>
  <c r="D26" i="3" s="1"/>
  <c r="E26" i="3" s="1"/>
  <c r="D27" i="4"/>
  <c r="E27" i="4" s="1"/>
  <c r="G27" i="4" s="1"/>
  <c r="C28" i="4" s="1"/>
  <c r="G25" i="2" l="1"/>
  <c r="C26" i="2" s="1"/>
  <c r="D26" i="2" s="1"/>
  <c r="E26" i="2" s="1"/>
  <c r="G26" i="3"/>
  <c r="C27" i="3" s="1"/>
  <c r="D28" i="4"/>
  <c r="E28" i="4" s="1"/>
  <c r="G28" i="4" s="1"/>
  <c r="C29" i="4" s="1"/>
  <c r="G26" i="2" l="1"/>
  <c r="C27" i="2" s="1"/>
  <c r="D27" i="2" s="1"/>
  <c r="E27" i="2" s="1"/>
  <c r="D27" i="3"/>
  <c r="D29" i="4"/>
  <c r="E29" i="4" s="1"/>
  <c r="G29" i="4" s="1"/>
  <c r="C30" i="4" s="1"/>
  <c r="G27" i="2" l="1"/>
  <c r="C28" i="2" s="1"/>
  <c r="D28" i="2" s="1"/>
  <c r="E28" i="2" s="1"/>
  <c r="E27" i="3"/>
  <c r="G27" i="3" s="1"/>
  <c r="C28" i="3" s="1"/>
  <c r="D28" i="3" s="1"/>
  <c r="E28" i="3" s="1"/>
  <c r="D30" i="4"/>
  <c r="E30" i="4" s="1"/>
  <c r="G30" i="4" s="1"/>
  <c r="C31" i="4" s="1"/>
  <c r="G28" i="2" l="1"/>
  <c r="C29" i="2" s="1"/>
  <c r="D29" i="2" s="1"/>
  <c r="E29" i="2" s="1"/>
  <c r="G28" i="3"/>
  <c r="C29" i="3" s="1"/>
  <c r="D29" i="3" s="1"/>
  <c r="E29" i="3" s="1"/>
  <c r="D31" i="4"/>
  <c r="E31" i="4" s="1"/>
  <c r="G31" i="4" s="1"/>
  <c r="C32" i="4" s="1"/>
  <c r="G29" i="2" l="1"/>
  <c r="C30" i="2" s="1"/>
  <c r="D30" i="2" s="1"/>
  <c r="E30" i="2" s="1"/>
  <c r="G29" i="3"/>
  <c r="C30" i="3" s="1"/>
  <c r="D30" i="3" s="1"/>
  <c r="E30" i="3" s="1"/>
  <c r="D32" i="4"/>
  <c r="E32" i="4" s="1"/>
  <c r="G32" i="4" s="1"/>
  <c r="C33" i="4" s="1"/>
  <c r="G30" i="2" l="1"/>
  <c r="C31" i="2" s="1"/>
  <c r="D31" i="2" s="1"/>
  <c r="E31" i="2" s="1"/>
  <c r="G30" i="3"/>
  <c r="C31" i="3" s="1"/>
  <c r="D31" i="3" s="1"/>
  <c r="E31" i="3" s="1"/>
  <c r="D33" i="4"/>
  <c r="E33" i="4" s="1"/>
  <c r="G33" i="4" s="1"/>
  <c r="C34" i="4" s="1"/>
  <c r="G31" i="2" l="1"/>
  <c r="C32" i="2" s="1"/>
  <c r="D32" i="2" s="1"/>
  <c r="E32" i="2" s="1"/>
  <c r="G31" i="3"/>
  <c r="C32" i="3" s="1"/>
  <c r="D32" i="3" s="1"/>
  <c r="E32" i="3" s="1"/>
  <c r="D34" i="4"/>
  <c r="E34" i="4" s="1"/>
  <c r="G34" i="4" s="1"/>
  <c r="C35" i="4" s="1"/>
  <c r="G32" i="2" l="1"/>
  <c r="C33" i="2" s="1"/>
  <c r="D33" i="2" s="1"/>
  <c r="E33" i="2" s="1"/>
  <c r="G32" i="3"/>
  <c r="C33" i="3" s="1"/>
  <c r="D33" i="3" s="1"/>
  <c r="E33" i="3" s="1"/>
  <c r="G33" i="3" s="1"/>
  <c r="C34" i="3" s="1"/>
  <c r="D34" i="3" s="1"/>
  <c r="E34" i="3" s="1"/>
  <c r="D35" i="4"/>
  <c r="E35" i="4" s="1"/>
  <c r="G35" i="4" s="1"/>
  <c r="C36" i="4" s="1"/>
  <c r="G33" i="2" l="1"/>
  <c r="C34" i="2" s="1"/>
  <c r="D34" i="2" s="1"/>
  <c r="E34" i="2" s="1"/>
  <c r="G34" i="3"/>
  <c r="C35" i="3" s="1"/>
  <c r="D35" i="3" s="1"/>
  <c r="E35" i="3" s="1"/>
  <c r="D36" i="4"/>
  <c r="E36" i="4" s="1"/>
  <c r="G36" i="4" s="1"/>
  <c r="C37" i="4" s="1"/>
  <c r="G34" i="2" l="1"/>
  <c r="C35" i="2" s="1"/>
  <c r="D35" i="2" s="1"/>
  <c r="E35" i="2" s="1"/>
  <c r="G35" i="3"/>
  <c r="C36" i="3" s="1"/>
  <c r="D36" i="3" s="1"/>
  <c r="E36" i="3" s="1"/>
  <c r="D37" i="4"/>
  <c r="E37" i="4" s="1"/>
  <c r="G37" i="4" s="1"/>
  <c r="C38" i="4" s="1"/>
  <c r="G35" i="2" l="1"/>
  <c r="C36" i="2" s="1"/>
  <c r="D36" i="2" s="1"/>
  <c r="E36" i="2" s="1"/>
  <c r="G36" i="3"/>
  <c r="C37" i="3" s="1"/>
  <c r="D37" i="3" s="1"/>
  <c r="E37" i="3" s="1"/>
  <c r="D38" i="4"/>
  <c r="E38" i="4" s="1"/>
  <c r="G38" i="4" s="1"/>
  <c r="C39" i="4" s="1"/>
  <c r="G36" i="2" l="1"/>
  <c r="C37" i="2" s="1"/>
  <c r="D37" i="2" s="1"/>
  <c r="E37" i="2" s="1"/>
  <c r="G37" i="3"/>
  <c r="C38" i="3" s="1"/>
  <c r="D38" i="3" s="1"/>
  <c r="E38" i="3" s="1"/>
  <c r="D39" i="4"/>
  <c r="E39" i="4" s="1"/>
  <c r="G39" i="4" s="1"/>
  <c r="C40" i="4" s="1"/>
  <c r="G37" i="2" l="1"/>
  <c r="C38" i="2" s="1"/>
  <c r="D38" i="2" s="1"/>
  <c r="E38" i="2" s="1"/>
  <c r="G38" i="3"/>
  <c r="C39" i="3" s="1"/>
  <c r="D39" i="3" s="1"/>
  <c r="E39" i="3" s="1"/>
  <c r="D40" i="4"/>
  <c r="E40" i="4" s="1"/>
  <c r="G40" i="4" s="1"/>
  <c r="C41" i="4" s="1"/>
  <c r="G38" i="2" l="1"/>
  <c r="C39" i="2" s="1"/>
  <c r="D39" i="2" s="1"/>
  <c r="E39" i="2" s="1"/>
  <c r="G39" i="3"/>
  <c r="C40" i="3" s="1"/>
  <c r="D40" i="3" s="1"/>
  <c r="E40" i="3" s="1"/>
  <c r="D41" i="4"/>
  <c r="E41" i="4" s="1"/>
  <c r="G41" i="4" s="1"/>
  <c r="C42" i="4" s="1"/>
  <c r="G39" i="2" l="1"/>
  <c r="C40" i="2" s="1"/>
  <c r="D40" i="2" s="1"/>
  <c r="E40" i="2" s="1"/>
  <c r="G40" i="3"/>
  <c r="C41" i="3" s="1"/>
  <c r="D41" i="3" s="1"/>
  <c r="E41" i="3" s="1"/>
  <c r="D42" i="4"/>
  <c r="E42" i="4" s="1"/>
  <c r="G42" i="4" s="1"/>
  <c r="C43" i="4" s="1"/>
  <c r="G40" i="2" l="1"/>
  <c r="C41" i="2" s="1"/>
  <c r="D41" i="2" s="1"/>
  <c r="E41" i="2" s="1"/>
  <c r="G41" i="3"/>
  <c r="C42" i="3" s="1"/>
  <c r="D42" i="3" s="1"/>
  <c r="E42" i="3" s="1"/>
  <c r="D43" i="4"/>
  <c r="E43" i="4" s="1"/>
  <c r="G43" i="4" s="1"/>
  <c r="C44" i="4" s="1"/>
  <c r="G41" i="2" l="1"/>
  <c r="C42" i="2" s="1"/>
  <c r="D42" i="2" s="1"/>
  <c r="E42" i="2" s="1"/>
  <c r="G42" i="3"/>
  <c r="C43" i="3" s="1"/>
  <c r="D43" i="3" s="1"/>
  <c r="E43" i="3" s="1"/>
  <c r="D44" i="4"/>
  <c r="E44" i="4" s="1"/>
  <c r="G44" i="4" s="1"/>
  <c r="C45" i="4" s="1"/>
  <c r="G42" i="2" l="1"/>
  <c r="C43" i="2" s="1"/>
  <c r="D43" i="2" s="1"/>
  <c r="E43" i="2" s="1"/>
  <c r="G43" i="3"/>
  <c r="C44" i="3" s="1"/>
  <c r="D44" i="3" s="1"/>
  <c r="E44" i="3" s="1"/>
  <c r="D45" i="4"/>
  <c r="E45" i="4" s="1"/>
  <c r="G45" i="4" s="1"/>
  <c r="C46" i="4" s="1"/>
  <c r="G43" i="2" l="1"/>
  <c r="C44" i="2" s="1"/>
  <c r="D44" i="2" s="1"/>
  <c r="E44" i="2" s="1"/>
  <c r="G44" i="3"/>
  <c r="C45" i="3" s="1"/>
  <c r="D45" i="3" s="1"/>
  <c r="E45" i="3" s="1"/>
  <c r="D46" i="4"/>
  <c r="E46" i="4" s="1"/>
  <c r="G46" i="4" s="1"/>
  <c r="C47" i="4" s="1"/>
  <c r="G44" i="2" l="1"/>
  <c r="C45" i="2" s="1"/>
  <c r="D45" i="2" s="1"/>
  <c r="E45" i="2" s="1"/>
  <c r="G45" i="3"/>
  <c r="C46" i="3" s="1"/>
  <c r="D46" i="3" s="1"/>
  <c r="E46" i="3" s="1"/>
  <c r="D47" i="4"/>
  <c r="E47" i="4" s="1"/>
  <c r="G47" i="4" s="1"/>
  <c r="C48" i="4" s="1"/>
  <c r="G45" i="2" l="1"/>
  <c r="C46" i="2" s="1"/>
  <c r="D46" i="2" s="1"/>
  <c r="E46" i="2" s="1"/>
  <c r="G46" i="3"/>
  <c r="C47" i="3" s="1"/>
  <c r="D47" i="3" s="1"/>
  <c r="E47" i="3" s="1"/>
  <c r="D48" i="4"/>
  <c r="E48" i="4" s="1"/>
  <c r="G48" i="4" s="1"/>
  <c r="C49" i="4" s="1"/>
  <c r="G46" i="2" l="1"/>
  <c r="C47" i="2" s="1"/>
  <c r="D47" i="2" s="1"/>
  <c r="E47" i="2" s="1"/>
  <c r="G47" i="3"/>
  <c r="C48" i="3" s="1"/>
  <c r="D48" i="3" s="1"/>
  <c r="E48" i="3" s="1"/>
  <c r="D49" i="4"/>
  <c r="E49" i="4" s="1"/>
  <c r="G49" i="4" s="1"/>
  <c r="C50" i="4" s="1"/>
  <c r="G47" i="2" l="1"/>
  <c r="C48" i="2" s="1"/>
  <c r="D48" i="2" s="1"/>
  <c r="E48" i="2" s="1"/>
  <c r="G48" i="3"/>
  <c r="C49" i="3" s="1"/>
  <c r="D49" i="3" s="1"/>
  <c r="E49" i="3" s="1"/>
  <c r="D50" i="4"/>
  <c r="E50" i="4" s="1"/>
  <c r="G50" i="4" s="1"/>
  <c r="C51" i="4" s="1"/>
  <c r="G48" i="2" l="1"/>
  <c r="C49" i="2" s="1"/>
  <c r="D49" i="2" s="1"/>
  <c r="E49" i="2" s="1"/>
  <c r="G49" i="3"/>
  <c r="C50" i="3" s="1"/>
  <c r="D50" i="3" s="1"/>
  <c r="E50" i="3" s="1"/>
  <c r="D51" i="4"/>
  <c r="E51" i="4" s="1"/>
  <c r="G51" i="4" s="1"/>
  <c r="C52" i="4" s="1"/>
  <c r="G49" i="2" l="1"/>
  <c r="C50" i="2" s="1"/>
  <c r="D50" i="2" s="1"/>
  <c r="E50" i="2" s="1"/>
  <c r="G50" i="3"/>
  <c r="C51" i="3" s="1"/>
  <c r="D51" i="3" s="1"/>
  <c r="E51" i="3" s="1"/>
  <c r="D52" i="4"/>
  <c r="E52" i="4" s="1"/>
  <c r="G52" i="4" s="1"/>
  <c r="C53" i="4" s="1"/>
  <c r="G50" i="2" l="1"/>
  <c r="C51" i="2" s="1"/>
  <c r="D51" i="2" s="1"/>
  <c r="E51" i="2" s="1"/>
  <c r="G51" i="3"/>
  <c r="C52" i="3" s="1"/>
  <c r="D52" i="3" s="1"/>
  <c r="E52" i="3" s="1"/>
  <c r="D53" i="4"/>
  <c r="E53" i="4" s="1"/>
  <c r="G53" i="4" s="1"/>
  <c r="C54" i="4" s="1"/>
  <c r="G51" i="2" l="1"/>
  <c r="C52" i="2" s="1"/>
  <c r="D52" i="2" s="1"/>
  <c r="E52" i="2" s="1"/>
  <c r="G52" i="3"/>
  <c r="C53" i="3" s="1"/>
  <c r="D53" i="3" s="1"/>
  <c r="E53" i="3" s="1"/>
  <c r="D54" i="4"/>
  <c r="E54" i="4" s="1"/>
  <c r="G54" i="4" s="1"/>
  <c r="C55" i="4" s="1"/>
  <c r="G52" i="2" l="1"/>
  <c r="C53" i="2" s="1"/>
  <c r="D53" i="2" s="1"/>
  <c r="E53" i="2" s="1"/>
  <c r="G53" i="3"/>
  <c r="C54" i="3" s="1"/>
  <c r="D54" i="3" s="1"/>
  <c r="E54" i="3" s="1"/>
  <c r="D55" i="4"/>
  <c r="E55" i="4" s="1"/>
  <c r="G55" i="4" s="1"/>
  <c r="C56" i="4" s="1"/>
  <c r="G53" i="2" l="1"/>
  <c r="C54" i="2" s="1"/>
  <c r="D54" i="2" s="1"/>
  <c r="E54" i="2" s="1"/>
  <c r="G54" i="3"/>
  <c r="C55" i="3" s="1"/>
  <c r="D55" i="3" s="1"/>
  <c r="E55" i="3" s="1"/>
  <c r="D56" i="4"/>
  <c r="E56" i="4" s="1"/>
  <c r="G56" i="4" s="1"/>
  <c r="C57" i="4" s="1"/>
  <c r="G54" i="2" l="1"/>
  <c r="C55" i="2" s="1"/>
  <c r="D55" i="2" s="1"/>
  <c r="E55" i="2" s="1"/>
  <c r="G55" i="3"/>
  <c r="C56" i="3" s="1"/>
  <c r="D56" i="3" s="1"/>
  <c r="E56" i="3" s="1"/>
  <c r="D57" i="4"/>
  <c r="E57" i="4" s="1"/>
  <c r="G57" i="4" s="1"/>
  <c r="C58" i="4" s="1"/>
  <c r="G55" i="2" l="1"/>
  <c r="C56" i="2" s="1"/>
  <c r="D56" i="2" s="1"/>
  <c r="E56" i="2" s="1"/>
  <c r="G56" i="3"/>
  <c r="C57" i="3" s="1"/>
  <c r="D57" i="3" s="1"/>
  <c r="E57" i="3" s="1"/>
  <c r="D58" i="4"/>
  <c r="E58" i="4" s="1"/>
  <c r="G58" i="4" s="1"/>
  <c r="C59" i="4" s="1"/>
  <c r="G56" i="2" l="1"/>
  <c r="C57" i="2" s="1"/>
  <c r="D57" i="2" s="1"/>
  <c r="E57" i="2" s="1"/>
  <c r="G57" i="3"/>
  <c r="C58" i="3" s="1"/>
  <c r="D58" i="3" s="1"/>
  <c r="E58" i="3" s="1"/>
  <c r="D59" i="4"/>
  <c r="E59" i="4" s="1"/>
  <c r="G59" i="4" s="1"/>
  <c r="C60" i="4" s="1"/>
  <c r="G57" i="2" l="1"/>
  <c r="C58" i="2" s="1"/>
  <c r="D58" i="2" s="1"/>
  <c r="E58" i="2" s="1"/>
  <c r="G58" i="3"/>
  <c r="C59" i="3" s="1"/>
  <c r="D59" i="3" s="1"/>
  <c r="E59" i="3" s="1"/>
  <c r="D60" i="4"/>
  <c r="E60" i="4" s="1"/>
  <c r="G60" i="4" s="1"/>
  <c r="C61" i="4" s="1"/>
  <c r="G58" i="2" l="1"/>
  <c r="C59" i="2" s="1"/>
  <c r="D59" i="2" s="1"/>
  <c r="E59" i="2" s="1"/>
  <c r="G59" i="3"/>
  <c r="C60" i="3" s="1"/>
  <c r="D60" i="3" s="1"/>
  <c r="E60" i="3" s="1"/>
  <c r="D61" i="4"/>
  <c r="E61" i="4" s="1"/>
  <c r="G61" i="4" s="1"/>
  <c r="C62" i="4" s="1"/>
  <c r="G59" i="2" l="1"/>
  <c r="C60" i="2" s="1"/>
  <c r="D60" i="2" s="1"/>
  <c r="E60" i="2" s="1"/>
  <c r="G60" i="3"/>
  <c r="C61" i="3" s="1"/>
  <c r="D61" i="3" s="1"/>
  <c r="E61" i="3" s="1"/>
  <c r="D62" i="4"/>
  <c r="E62" i="4" s="1"/>
  <c r="G62" i="4" s="1"/>
  <c r="C63" i="4" s="1"/>
  <c r="G60" i="2" l="1"/>
  <c r="C61" i="2" s="1"/>
  <c r="D61" i="2" s="1"/>
  <c r="E61" i="2" s="1"/>
  <c r="G61" i="3"/>
  <c r="C62" i="3" s="1"/>
  <c r="D62" i="3" s="1"/>
  <c r="E62" i="3" s="1"/>
  <c r="D63" i="4"/>
  <c r="E63" i="4" s="1"/>
  <c r="G63" i="4" s="1"/>
  <c r="C64" i="4" s="1"/>
  <c r="G61" i="2" l="1"/>
  <c r="C62" i="2" s="1"/>
  <c r="D62" i="2" s="1"/>
  <c r="E62" i="2" s="1"/>
  <c r="G62" i="3"/>
  <c r="C63" i="3" s="1"/>
  <c r="D63" i="3" s="1"/>
  <c r="E63" i="3" s="1"/>
  <c r="D64" i="4"/>
  <c r="E64" i="4" s="1"/>
  <c r="G64" i="4" s="1"/>
  <c r="C65" i="4" s="1"/>
  <c r="G62" i="2" l="1"/>
  <c r="C63" i="2" s="1"/>
  <c r="D63" i="2" s="1"/>
  <c r="E63" i="2" s="1"/>
  <c r="G63" i="3"/>
  <c r="C64" i="3" s="1"/>
  <c r="D64" i="3" s="1"/>
  <c r="E64" i="3" s="1"/>
  <c r="D65" i="4"/>
  <c r="E65" i="4" s="1"/>
  <c r="G65" i="4" s="1"/>
  <c r="C66" i="4" s="1"/>
  <c r="G63" i="2" l="1"/>
  <c r="C64" i="2" s="1"/>
  <c r="D64" i="2" s="1"/>
  <c r="E64" i="2" s="1"/>
  <c r="G64" i="3"/>
  <c r="C65" i="3" s="1"/>
  <c r="D65" i="3" s="1"/>
  <c r="E65" i="3" s="1"/>
  <c r="D66" i="4"/>
  <c r="E66" i="4" s="1"/>
  <c r="G66" i="4" s="1"/>
  <c r="C67" i="4" s="1"/>
  <c r="G64" i="2" l="1"/>
  <c r="C65" i="2" s="1"/>
  <c r="D65" i="2" s="1"/>
  <c r="E65" i="2" s="1"/>
  <c r="G65" i="3"/>
  <c r="C66" i="3" s="1"/>
  <c r="D66" i="3" s="1"/>
  <c r="E66" i="3" s="1"/>
  <c r="D67" i="4"/>
  <c r="E67" i="4" s="1"/>
  <c r="G67" i="4" s="1"/>
  <c r="C68" i="4" s="1"/>
  <c r="G65" i="2" l="1"/>
  <c r="C66" i="2" s="1"/>
  <c r="D66" i="2" s="1"/>
  <c r="E66" i="2" s="1"/>
  <c r="G66" i="3"/>
  <c r="C67" i="3" s="1"/>
  <c r="D67" i="3" s="1"/>
  <c r="E67" i="3" s="1"/>
  <c r="D68" i="4"/>
  <c r="E68" i="4" s="1"/>
  <c r="G68" i="4" s="1"/>
  <c r="C69" i="4" s="1"/>
  <c r="G66" i="2" l="1"/>
  <c r="C67" i="2" s="1"/>
  <c r="D67" i="2" s="1"/>
  <c r="E67" i="2" s="1"/>
  <c r="G67" i="3"/>
  <c r="C68" i="3" s="1"/>
  <c r="D68" i="3" s="1"/>
  <c r="E68" i="3" s="1"/>
  <c r="D69" i="4"/>
  <c r="E69" i="4" s="1"/>
  <c r="G69" i="4" s="1"/>
  <c r="C70" i="4" s="1"/>
  <c r="G67" i="2" l="1"/>
  <c r="C68" i="2" s="1"/>
  <c r="D68" i="2" s="1"/>
  <c r="E68" i="2" s="1"/>
  <c r="G68" i="3"/>
  <c r="C69" i="3" s="1"/>
  <c r="D69" i="3" s="1"/>
  <c r="E69" i="3" s="1"/>
  <c r="D70" i="4"/>
  <c r="E70" i="4" s="1"/>
  <c r="G70" i="4" s="1"/>
  <c r="C71" i="4" s="1"/>
  <c r="G68" i="2" l="1"/>
  <c r="C69" i="2" s="1"/>
  <c r="D69" i="2" s="1"/>
  <c r="E69" i="2" s="1"/>
  <c r="G69" i="3"/>
  <c r="C70" i="3" s="1"/>
  <c r="D70" i="3" s="1"/>
  <c r="E70" i="3" s="1"/>
  <c r="D71" i="4"/>
  <c r="E71" i="4" s="1"/>
  <c r="G71" i="4" s="1"/>
  <c r="C72" i="4" s="1"/>
  <c r="G69" i="2" l="1"/>
  <c r="C70" i="2" s="1"/>
  <c r="D70" i="2" s="1"/>
  <c r="E70" i="2" s="1"/>
  <c r="G70" i="3"/>
  <c r="C71" i="3" s="1"/>
  <c r="D71" i="3" s="1"/>
  <c r="E71" i="3" s="1"/>
  <c r="D72" i="4"/>
  <c r="E72" i="4" s="1"/>
  <c r="G72" i="4" s="1"/>
  <c r="C73" i="4" s="1"/>
  <c r="G70" i="2" l="1"/>
  <c r="C71" i="2" s="1"/>
  <c r="D71" i="2" s="1"/>
  <c r="E71" i="2" s="1"/>
  <c r="G71" i="3"/>
  <c r="C72" i="3" s="1"/>
  <c r="D72" i="3" s="1"/>
  <c r="E72" i="3" s="1"/>
  <c r="D73" i="4"/>
  <c r="E73" i="4" s="1"/>
  <c r="G73" i="4" s="1"/>
  <c r="C74" i="4" s="1"/>
  <c r="G71" i="2" l="1"/>
  <c r="C72" i="2" s="1"/>
  <c r="D72" i="2" s="1"/>
  <c r="E72" i="2" s="1"/>
  <c r="G72" i="3"/>
  <c r="C73" i="3" s="1"/>
  <c r="D73" i="3" s="1"/>
  <c r="E73" i="3" s="1"/>
  <c r="D74" i="4"/>
  <c r="E74" i="4" s="1"/>
  <c r="G74" i="4" s="1"/>
  <c r="C75" i="4" s="1"/>
  <c r="D75" i="4" s="1"/>
  <c r="E75" i="4" s="1"/>
  <c r="G75" i="4" s="1"/>
  <c r="C76" i="4" s="1"/>
  <c r="D76" i="4" s="1"/>
  <c r="E76" i="4" s="1"/>
  <c r="G76" i="4" s="1"/>
  <c r="C77" i="4" s="1"/>
  <c r="D77" i="4" s="1"/>
  <c r="E77" i="4" s="1"/>
  <c r="G77" i="4" s="1"/>
  <c r="C78" i="4" s="1"/>
  <c r="D78" i="4" s="1"/>
  <c r="E78" i="4" s="1"/>
  <c r="G78" i="4" s="1"/>
  <c r="C79" i="4" s="1"/>
  <c r="D79" i="4" s="1"/>
  <c r="E79" i="4" s="1"/>
  <c r="G79" i="4" s="1"/>
  <c r="C80" i="4" s="1"/>
  <c r="D80" i="4" s="1"/>
  <c r="E80" i="4" s="1"/>
  <c r="G80" i="4" s="1"/>
  <c r="C81" i="4" s="1"/>
  <c r="D81" i="4" s="1"/>
  <c r="E81" i="4" s="1"/>
  <c r="G81" i="4" s="1"/>
  <c r="C82" i="4" s="1"/>
  <c r="D82" i="4" s="1"/>
  <c r="E82" i="4" s="1"/>
  <c r="G82" i="4" s="1"/>
  <c r="C83" i="4" s="1"/>
  <c r="D83" i="4" s="1"/>
  <c r="E83" i="4" s="1"/>
  <c r="G83" i="4" s="1"/>
  <c r="C84" i="4" s="1"/>
  <c r="D84" i="4" s="1"/>
  <c r="E84" i="4" s="1"/>
  <c r="G84" i="4" s="1"/>
  <c r="C85" i="4" s="1"/>
  <c r="D85" i="4" s="1"/>
  <c r="E85" i="4" s="1"/>
  <c r="G85" i="4" s="1"/>
  <c r="C86" i="4" s="1"/>
  <c r="D86" i="4" s="1"/>
  <c r="E86" i="4" s="1"/>
  <c r="G86" i="4" s="1"/>
  <c r="C87" i="4" s="1"/>
  <c r="D87" i="4" s="1"/>
  <c r="E87" i="4" s="1"/>
  <c r="G87" i="4" s="1"/>
  <c r="C88" i="4" s="1"/>
  <c r="D88" i="4" s="1"/>
  <c r="E88" i="4" s="1"/>
  <c r="G88" i="4" s="1"/>
  <c r="C89" i="4" s="1"/>
  <c r="D89" i="4" s="1"/>
  <c r="E89" i="4" s="1"/>
  <c r="G89" i="4" s="1"/>
  <c r="C90" i="4" s="1"/>
  <c r="D90" i="4" s="1"/>
  <c r="E90" i="4" s="1"/>
  <c r="G90" i="4" s="1"/>
  <c r="C91" i="4" s="1"/>
  <c r="D91" i="4" s="1"/>
  <c r="E91" i="4" s="1"/>
  <c r="G91" i="4" s="1"/>
  <c r="C92" i="4" s="1"/>
  <c r="D92" i="4" s="1"/>
  <c r="E92" i="4" s="1"/>
  <c r="G92" i="4" s="1"/>
  <c r="C93" i="4" s="1"/>
  <c r="D93" i="4" s="1"/>
  <c r="E93" i="4" s="1"/>
  <c r="G93" i="4" s="1"/>
  <c r="C94" i="4" s="1"/>
  <c r="D94" i="4" s="1"/>
  <c r="E94" i="4" s="1"/>
  <c r="G94" i="4" s="1"/>
  <c r="C95" i="4" s="1"/>
  <c r="D95" i="4" s="1"/>
  <c r="E95" i="4" s="1"/>
  <c r="G95" i="4" s="1"/>
  <c r="C96" i="4" s="1"/>
  <c r="D96" i="4" s="1"/>
  <c r="E96" i="4" s="1"/>
  <c r="G96" i="4" s="1"/>
  <c r="C97" i="4" s="1"/>
  <c r="D97" i="4" s="1"/>
  <c r="E97" i="4" s="1"/>
  <c r="G97" i="4" s="1"/>
  <c r="C98" i="4" s="1"/>
  <c r="D98" i="4" s="1"/>
  <c r="E98" i="4" s="1"/>
  <c r="G98" i="4" s="1"/>
  <c r="C99" i="4" s="1"/>
  <c r="D99" i="4" s="1"/>
  <c r="E99" i="4" s="1"/>
  <c r="G99" i="4" s="1"/>
  <c r="C100" i="4" s="1"/>
  <c r="D100" i="4" s="1"/>
  <c r="E100" i="4" s="1"/>
  <c r="G100" i="4" s="1"/>
  <c r="C101" i="4" s="1"/>
  <c r="D101" i="4" s="1"/>
  <c r="E101" i="4" s="1"/>
  <c r="G101" i="4" s="1"/>
  <c r="C102" i="4" s="1"/>
  <c r="G72" i="2" l="1"/>
  <c r="C73" i="2" s="1"/>
  <c r="D73" i="2" s="1"/>
  <c r="E73" i="2" s="1"/>
  <c r="G73" i="3"/>
  <c r="C74" i="3" s="1"/>
  <c r="D102" i="4"/>
  <c r="E102" i="4" s="1"/>
  <c r="G102" i="4" s="1"/>
  <c r="C103" i="4" s="1"/>
  <c r="D103" i="4" s="1"/>
  <c r="E103" i="4" s="1"/>
  <c r="G103" i="4" s="1"/>
  <c r="C104" i="4" s="1"/>
  <c r="D104" i="4" s="1"/>
  <c r="E104" i="4" s="1"/>
  <c r="G104" i="4" s="1"/>
  <c r="C105" i="4" s="1"/>
  <c r="D105" i="4" s="1"/>
  <c r="E105" i="4" s="1"/>
  <c r="G105" i="4" s="1"/>
  <c r="C106" i="4" s="1"/>
  <c r="D106" i="4" s="1"/>
  <c r="E106" i="4" s="1"/>
  <c r="G106" i="4" s="1"/>
  <c r="C107" i="4" s="1"/>
  <c r="D107" i="4" s="1"/>
  <c r="E107" i="4" s="1"/>
  <c r="G107" i="4" s="1"/>
  <c r="C108" i="4" s="1"/>
  <c r="D108" i="4" s="1"/>
  <c r="E108" i="4" s="1"/>
  <c r="G108" i="4" s="1"/>
  <c r="C109" i="4" s="1"/>
  <c r="D109" i="4" s="1"/>
  <c r="E109" i="4" s="1"/>
  <c r="G109" i="4" s="1"/>
  <c r="C110" i="4" s="1"/>
  <c r="D110" i="4" s="1"/>
  <c r="E110" i="4" s="1"/>
  <c r="G110" i="4" s="1"/>
  <c r="C111" i="4" s="1"/>
  <c r="D111" i="4" s="1"/>
  <c r="E111" i="4" s="1"/>
  <c r="G111" i="4" s="1"/>
  <c r="C112" i="4" s="1"/>
  <c r="D112" i="4" s="1"/>
  <c r="E112" i="4" s="1"/>
  <c r="G112" i="4" s="1"/>
  <c r="C113" i="4" s="1"/>
  <c r="D113" i="4" s="1"/>
  <c r="E113" i="4" s="1"/>
  <c r="G113" i="4" s="1"/>
  <c r="C114" i="4" s="1"/>
  <c r="D114" i="4" s="1"/>
  <c r="E114" i="4" s="1"/>
  <c r="G114" i="4" s="1"/>
  <c r="C115" i="4" s="1"/>
  <c r="D115" i="4" s="1"/>
  <c r="E115" i="4" s="1"/>
  <c r="G115" i="4" s="1"/>
  <c r="C116" i="4" s="1"/>
  <c r="D116" i="4" s="1"/>
  <c r="E116" i="4" s="1"/>
  <c r="G116" i="4" s="1"/>
  <c r="C117" i="4" s="1"/>
  <c r="D117" i="4" s="1"/>
  <c r="E117" i="4" s="1"/>
  <c r="G117" i="4" s="1"/>
  <c r="C118" i="4" s="1"/>
  <c r="D118" i="4" s="1"/>
  <c r="E118" i="4" s="1"/>
  <c r="G118" i="4" s="1"/>
  <c r="C119" i="4" s="1"/>
  <c r="D119" i="4" s="1"/>
  <c r="E119" i="4" s="1"/>
  <c r="G119" i="4" s="1"/>
  <c r="C120" i="4" s="1"/>
  <c r="D120" i="4" s="1"/>
  <c r="E120" i="4" s="1"/>
  <c r="G120" i="4" s="1"/>
  <c r="C121" i="4" s="1"/>
  <c r="D121" i="4" s="1"/>
  <c r="E121" i="4" s="1"/>
  <c r="G121" i="4" s="1"/>
  <c r="C122" i="4" s="1"/>
  <c r="D122" i="4" s="1"/>
  <c r="E122" i="4" s="1"/>
  <c r="G122" i="4" s="1"/>
  <c r="C123" i="4" s="1"/>
  <c r="D123" i="4" s="1"/>
  <c r="E123" i="4" s="1"/>
  <c r="G123" i="4" s="1"/>
  <c r="C124" i="4" s="1"/>
  <c r="D124" i="4" s="1"/>
  <c r="E124" i="4" s="1"/>
  <c r="G124" i="4" s="1"/>
  <c r="C125" i="4" s="1"/>
  <c r="D125" i="4" s="1"/>
  <c r="E125" i="4" s="1"/>
  <c r="G125" i="4" s="1"/>
  <c r="C126" i="4" s="1"/>
  <c r="D126" i="4" s="1"/>
  <c r="E126" i="4" s="1"/>
  <c r="G126" i="4" s="1"/>
  <c r="C127" i="4" s="1"/>
  <c r="D127" i="4" s="1"/>
  <c r="E127" i="4" s="1"/>
  <c r="G127" i="4" s="1"/>
  <c r="C128" i="4" s="1"/>
  <c r="D128" i="4" s="1"/>
  <c r="E128" i="4" s="1"/>
  <c r="G128" i="4" s="1"/>
  <c r="C129" i="4" s="1"/>
  <c r="D129" i="4" s="1"/>
  <c r="E129" i="4" s="1"/>
  <c r="G129" i="4" s="1"/>
  <c r="C130" i="4" s="1"/>
  <c r="D130" i="4" s="1"/>
  <c r="E130" i="4" s="1"/>
  <c r="G130" i="4" s="1"/>
  <c r="C131" i="4" s="1"/>
  <c r="D131" i="4" s="1"/>
  <c r="E131" i="4" s="1"/>
  <c r="G131" i="4" s="1"/>
  <c r="C132" i="4" s="1"/>
  <c r="D132" i="4" s="1"/>
  <c r="E132" i="4" s="1"/>
  <c r="G132" i="4" s="1"/>
  <c r="C133" i="4" s="1"/>
  <c r="D133" i="4" s="1"/>
  <c r="E133" i="4" s="1"/>
  <c r="G133" i="4" s="1"/>
  <c r="C134" i="4" s="1"/>
  <c r="D134" i="4" s="1"/>
  <c r="E134" i="4" s="1"/>
  <c r="D74" i="3"/>
  <c r="E74" i="3" s="1"/>
  <c r="G73" i="2" l="1"/>
  <c r="C74" i="2" s="1"/>
  <c r="D74" i="2" s="1"/>
  <c r="E74" i="2" s="1"/>
  <c r="G74" i="3"/>
  <c r="C75" i="3" s="1"/>
  <c r="D75" i="3" s="1"/>
  <c r="E75" i="3" s="1"/>
  <c r="G74" i="2" l="1"/>
  <c r="C75" i="2" s="1"/>
  <c r="D75" i="2" s="1"/>
  <c r="E75" i="2" s="1"/>
  <c r="G75" i="3"/>
  <c r="C76" i="3" s="1"/>
  <c r="D76" i="3" s="1"/>
  <c r="E76" i="3" s="1"/>
  <c r="G75" i="2" l="1"/>
  <c r="C76" i="2" s="1"/>
  <c r="D76" i="2" s="1"/>
  <c r="E76" i="2" s="1"/>
  <c r="G76" i="3"/>
  <c r="C77" i="3" s="1"/>
  <c r="D77" i="3" s="1"/>
  <c r="E77" i="3" s="1"/>
  <c r="G76" i="2" l="1"/>
  <c r="C77" i="2" s="1"/>
  <c r="D77" i="2" s="1"/>
  <c r="E77" i="2" s="1"/>
  <c r="G77" i="3"/>
  <c r="C78" i="3" s="1"/>
  <c r="D78" i="3" s="1"/>
  <c r="E78" i="3" s="1"/>
  <c r="G77" i="2" l="1"/>
  <c r="C78" i="2" s="1"/>
  <c r="D78" i="2" s="1"/>
  <c r="E78" i="2" s="1"/>
  <c r="G78" i="3"/>
  <c r="C79" i="3" s="1"/>
  <c r="D79" i="3" s="1"/>
  <c r="E79" i="3" s="1"/>
  <c r="G78" i="2" l="1"/>
  <c r="C79" i="2" s="1"/>
  <c r="D79" i="2" s="1"/>
  <c r="E79" i="2" s="1"/>
  <c r="G79" i="3"/>
  <c r="C80" i="3" s="1"/>
  <c r="D80" i="3" s="1"/>
  <c r="E80" i="3" s="1"/>
  <c r="G79" i="2" l="1"/>
  <c r="C80" i="2" s="1"/>
  <c r="D80" i="2" s="1"/>
  <c r="E80" i="2" s="1"/>
  <c r="G80" i="3"/>
  <c r="C81" i="3" s="1"/>
  <c r="D81" i="3" s="1"/>
  <c r="E81" i="3" s="1"/>
  <c r="G80" i="2" l="1"/>
  <c r="C81" i="2" s="1"/>
  <c r="D81" i="2" s="1"/>
  <c r="E81" i="2" s="1"/>
  <c r="G81" i="3"/>
  <c r="C82" i="3" s="1"/>
  <c r="D82" i="3" s="1"/>
  <c r="E82" i="3" s="1"/>
  <c r="G81" i="2" l="1"/>
  <c r="C82" i="2" s="1"/>
  <c r="D82" i="2" s="1"/>
  <c r="E82" i="2" s="1"/>
  <c r="G82" i="3"/>
  <c r="C83" i="3" s="1"/>
  <c r="D83" i="3" s="1"/>
  <c r="E83" i="3" s="1"/>
  <c r="G82" i="2" l="1"/>
  <c r="C83" i="2" s="1"/>
  <c r="D83" i="2" s="1"/>
  <c r="E83" i="2" s="1"/>
  <c r="G83" i="3"/>
  <c r="C84" i="3" s="1"/>
  <c r="D84" i="3" s="1"/>
  <c r="E84" i="3" s="1"/>
  <c r="G83" i="2" l="1"/>
  <c r="C84" i="2" s="1"/>
  <c r="D84" i="2" s="1"/>
  <c r="E84" i="2" s="1"/>
  <c r="G84" i="3"/>
  <c r="C85" i="3" s="1"/>
  <c r="D85" i="3" s="1"/>
  <c r="E85" i="3" s="1"/>
  <c r="G84" i="2" l="1"/>
  <c r="C85" i="2" s="1"/>
  <c r="D85" i="2" s="1"/>
  <c r="E85" i="2" s="1"/>
  <c r="G85" i="3"/>
  <c r="C86" i="3" s="1"/>
  <c r="D86" i="3" s="1"/>
  <c r="E86" i="3" s="1"/>
  <c r="G85" i="2" l="1"/>
  <c r="C86" i="2" s="1"/>
  <c r="D86" i="2" s="1"/>
  <c r="E86" i="2" s="1"/>
  <c r="G86" i="3"/>
  <c r="C87" i="3" s="1"/>
  <c r="D87" i="3" s="1"/>
  <c r="E87" i="3" s="1"/>
  <c r="G86" i="2" l="1"/>
  <c r="C87" i="2" s="1"/>
  <c r="D87" i="2" s="1"/>
  <c r="E87" i="2" s="1"/>
  <c r="G87" i="3"/>
  <c r="C88" i="3" s="1"/>
  <c r="D88" i="3" s="1"/>
  <c r="E88" i="3" s="1"/>
  <c r="G87" i="2" l="1"/>
  <c r="C88" i="2" s="1"/>
  <c r="D88" i="2" s="1"/>
  <c r="E88" i="2" s="1"/>
  <c r="G88" i="3"/>
  <c r="C89" i="3" s="1"/>
  <c r="D89" i="3" s="1"/>
  <c r="E89" i="3" s="1"/>
  <c r="G88" i="2" l="1"/>
  <c r="C89" i="2" s="1"/>
  <c r="D89" i="2" s="1"/>
  <c r="E89" i="2" s="1"/>
  <c r="G89" i="3"/>
  <c r="C90" i="3" s="1"/>
  <c r="D90" i="3" s="1"/>
  <c r="E90" i="3" s="1"/>
  <c r="G89" i="2" l="1"/>
  <c r="C90" i="2" s="1"/>
  <c r="D90" i="2" s="1"/>
  <c r="E90" i="2" s="1"/>
  <c r="G90" i="3"/>
  <c r="C91" i="3" s="1"/>
  <c r="D91" i="3" s="1"/>
  <c r="E91" i="3" s="1"/>
  <c r="G90" i="2" l="1"/>
  <c r="C91" i="2" s="1"/>
  <c r="D91" i="2" s="1"/>
  <c r="E91" i="2" s="1"/>
  <c r="G91" i="3"/>
  <c r="C92" i="3" s="1"/>
  <c r="D92" i="3" s="1"/>
  <c r="E92" i="3" s="1"/>
  <c r="G91" i="2" l="1"/>
  <c r="C92" i="2" s="1"/>
  <c r="D92" i="2" s="1"/>
  <c r="E92" i="2" s="1"/>
  <c r="G92" i="3"/>
  <c r="C93" i="3" s="1"/>
  <c r="D93" i="3" s="1"/>
  <c r="E93" i="3" s="1"/>
  <c r="G92" i="2" l="1"/>
  <c r="C93" i="2" s="1"/>
  <c r="D93" i="2" s="1"/>
  <c r="E93" i="2" s="1"/>
  <c r="G93" i="3"/>
  <c r="C94" i="3" s="1"/>
  <c r="D94" i="3" s="1"/>
  <c r="E94" i="3" s="1"/>
  <c r="G93" i="2" l="1"/>
  <c r="C94" i="2" s="1"/>
  <c r="D94" i="2" s="1"/>
  <c r="E94" i="2" s="1"/>
  <c r="G94" i="3"/>
  <c r="C95" i="3" s="1"/>
  <c r="D95" i="3" s="1"/>
  <c r="E95" i="3" s="1"/>
  <c r="G94" i="2" l="1"/>
  <c r="C95" i="2" s="1"/>
  <c r="D95" i="2" s="1"/>
  <c r="E95" i="2" s="1"/>
  <c r="G95" i="3"/>
  <c r="C96" i="3" s="1"/>
  <c r="D96" i="3" s="1"/>
  <c r="E96" i="3" s="1"/>
  <c r="G95" i="2" l="1"/>
  <c r="C96" i="2" s="1"/>
  <c r="D96" i="2" s="1"/>
  <c r="E96" i="2" s="1"/>
  <c r="G96" i="3"/>
  <c r="C97" i="3" s="1"/>
  <c r="D97" i="3" s="1"/>
  <c r="E97" i="3" s="1"/>
  <c r="G96" i="2" l="1"/>
  <c r="C97" i="2" s="1"/>
  <c r="D97" i="2" s="1"/>
  <c r="E97" i="2" s="1"/>
  <c r="G97" i="3"/>
  <c r="C98" i="3" s="1"/>
  <c r="D98" i="3" s="1"/>
  <c r="E98" i="3" s="1"/>
  <c r="G97" i="2" l="1"/>
  <c r="C98" i="2" s="1"/>
  <c r="D98" i="2" s="1"/>
  <c r="E98" i="2" s="1"/>
  <c r="G98" i="3"/>
  <c r="C99" i="3" s="1"/>
  <c r="D99" i="3" s="1"/>
  <c r="E99" i="3" s="1"/>
  <c r="G98" i="2" l="1"/>
  <c r="C99" i="2" s="1"/>
  <c r="D99" i="2" s="1"/>
  <c r="E99" i="2" s="1"/>
  <c r="G99" i="3"/>
  <c r="C100" i="3" s="1"/>
  <c r="D100" i="3" s="1"/>
  <c r="E100" i="3" s="1"/>
  <c r="G99" i="2" l="1"/>
  <c r="C100" i="2" s="1"/>
  <c r="D100" i="2" s="1"/>
  <c r="E100" i="2" s="1"/>
  <c r="G100" i="3"/>
  <c r="C101" i="3" s="1"/>
  <c r="D101" i="3" s="1"/>
  <c r="E101" i="3" s="1"/>
  <c r="G100" i="2" l="1"/>
  <c r="C101" i="2" s="1"/>
  <c r="D101" i="2" s="1"/>
  <c r="E101" i="2" s="1"/>
  <c r="G101" i="3"/>
  <c r="C102" i="3" s="1"/>
  <c r="D102" i="3" s="1"/>
  <c r="E102" i="3" s="1"/>
  <c r="G101" i="2" l="1"/>
  <c r="C102" i="2" s="1"/>
  <c r="D102" i="2" s="1"/>
  <c r="E102" i="2" s="1"/>
  <c r="G102" i="3"/>
  <c r="C103" i="3" s="1"/>
  <c r="D103" i="3" s="1"/>
  <c r="E103" i="3" s="1"/>
  <c r="G102" i="2" l="1"/>
  <c r="C103" i="2" s="1"/>
  <c r="D103" i="2" s="1"/>
  <c r="E103" i="2" s="1"/>
  <c r="G103" i="3"/>
  <c r="C104" i="3" s="1"/>
  <c r="D104" i="3" s="1"/>
  <c r="E104" i="3" s="1"/>
  <c r="G103" i="2" l="1"/>
  <c r="C104" i="2" s="1"/>
  <c r="D104" i="2" s="1"/>
  <c r="E104" i="2" s="1"/>
  <c r="G104" i="3"/>
  <c r="C105" i="3" s="1"/>
  <c r="D105" i="3" s="1"/>
  <c r="E105" i="3" s="1"/>
  <c r="G104" i="2" l="1"/>
  <c r="C105" i="2" s="1"/>
  <c r="D105" i="2" s="1"/>
  <c r="E105" i="2" s="1"/>
  <c r="G105" i="3"/>
  <c r="C106" i="3" s="1"/>
  <c r="D106" i="3" s="1"/>
  <c r="E106" i="3" s="1"/>
  <c r="G105" i="2" l="1"/>
  <c r="C106" i="2" s="1"/>
  <c r="D106" i="2" s="1"/>
  <c r="E106" i="2" s="1"/>
  <c r="G106" i="3"/>
  <c r="C107" i="3" s="1"/>
  <c r="D107" i="3" s="1"/>
  <c r="E107" i="3" s="1"/>
  <c r="G106" i="2" l="1"/>
  <c r="C107" i="2" s="1"/>
  <c r="D107" i="2" s="1"/>
  <c r="E107" i="2" s="1"/>
  <c r="G107" i="3"/>
  <c r="C108" i="3" s="1"/>
  <c r="D108" i="3" s="1"/>
  <c r="E108" i="3" s="1"/>
  <c r="G107" i="2" l="1"/>
  <c r="C108" i="2" s="1"/>
  <c r="D108" i="2" s="1"/>
  <c r="E108" i="2" s="1"/>
  <c r="G108" i="3"/>
  <c r="C109" i="3" s="1"/>
  <c r="D109" i="3" s="1"/>
  <c r="E109" i="3" s="1"/>
  <c r="G108" i="2" l="1"/>
  <c r="C109" i="2" s="1"/>
  <c r="D109" i="2" s="1"/>
  <c r="E109" i="2" s="1"/>
  <c r="G109" i="3"/>
  <c r="C110" i="3" s="1"/>
  <c r="D110" i="3" s="1"/>
  <c r="E110" i="3" s="1"/>
  <c r="G109" i="2" l="1"/>
  <c r="C110" i="2" s="1"/>
  <c r="D110" i="2" s="1"/>
  <c r="E110" i="2" s="1"/>
  <c r="G110" i="3"/>
  <c r="C111" i="3" s="1"/>
  <c r="D111" i="3" s="1"/>
  <c r="E111" i="3" s="1"/>
  <c r="G110" i="2" l="1"/>
  <c r="C111" i="2" s="1"/>
  <c r="D111" i="2" s="1"/>
  <c r="E111" i="2" s="1"/>
  <c r="G111" i="3"/>
  <c r="C112" i="3" s="1"/>
  <c r="D112" i="3" s="1"/>
  <c r="E112" i="3" s="1"/>
  <c r="G111" i="2" l="1"/>
  <c r="C112" i="2" s="1"/>
  <c r="D112" i="2" s="1"/>
  <c r="E112" i="2" s="1"/>
  <c r="G112" i="3"/>
  <c r="C113" i="3" s="1"/>
  <c r="D113" i="3" s="1"/>
  <c r="E113" i="3" s="1"/>
  <c r="G112" i="2" l="1"/>
  <c r="C113" i="2" s="1"/>
  <c r="D113" i="2" s="1"/>
  <c r="E113" i="2" s="1"/>
  <c r="G113" i="3"/>
  <c r="C114" i="3" s="1"/>
  <c r="D114" i="3" s="1"/>
  <c r="E114" i="3" s="1"/>
  <c r="G113" i="2" l="1"/>
  <c r="C114" i="2" s="1"/>
  <c r="D114" i="2" s="1"/>
  <c r="E114" i="2" s="1"/>
  <c r="G114" i="3"/>
  <c r="C115" i="3" s="1"/>
  <c r="D115" i="3" s="1"/>
  <c r="E115" i="3" s="1"/>
  <c r="G114" i="2" l="1"/>
  <c r="C115" i="2" s="1"/>
  <c r="D115" i="2" s="1"/>
  <c r="E115" i="2" s="1"/>
  <c r="G115" i="3"/>
  <c r="C116" i="3" s="1"/>
  <c r="D116" i="3" s="1"/>
  <c r="E116" i="3" s="1"/>
  <c r="G115" i="2" l="1"/>
  <c r="C116" i="2" s="1"/>
  <c r="D116" i="2" s="1"/>
  <c r="E116" i="2" s="1"/>
  <c r="G116" i="3"/>
  <c r="C117" i="3" s="1"/>
  <c r="D117" i="3" s="1"/>
  <c r="E117" i="3" s="1"/>
  <c r="G116" i="2" l="1"/>
  <c r="C117" i="2" s="1"/>
  <c r="D117" i="2" s="1"/>
  <c r="E117" i="2" s="1"/>
  <c r="G117" i="3"/>
  <c r="C118" i="3" s="1"/>
  <c r="D118" i="3" s="1"/>
  <c r="E118" i="3" s="1"/>
  <c r="G117" i="2" l="1"/>
  <c r="C118" i="2" s="1"/>
  <c r="D118" i="2" s="1"/>
  <c r="E118" i="2" s="1"/>
  <c r="G118" i="3"/>
  <c r="C119" i="3" s="1"/>
  <c r="D119" i="3" s="1"/>
  <c r="E119" i="3" s="1"/>
  <c r="G118" i="2" l="1"/>
  <c r="C119" i="2" s="1"/>
  <c r="D119" i="2" s="1"/>
  <c r="E119" i="2" s="1"/>
  <c r="G119" i="3"/>
  <c r="C120" i="3" s="1"/>
  <c r="D120" i="3" s="1"/>
  <c r="E120" i="3" s="1"/>
  <c r="G119" i="2" l="1"/>
  <c r="C120" i="2" s="1"/>
  <c r="D120" i="2" s="1"/>
  <c r="E120" i="2" s="1"/>
  <c r="G120" i="3"/>
  <c r="C121" i="3" s="1"/>
  <c r="D121" i="3" s="1"/>
  <c r="E121" i="3" s="1"/>
  <c r="G120" i="2" l="1"/>
  <c r="C121" i="2" s="1"/>
  <c r="D121" i="2" s="1"/>
  <c r="E121" i="2" s="1"/>
  <c r="G121" i="3"/>
  <c r="C122" i="3" s="1"/>
  <c r="D122" i="3" s="1"/>
  <c r="E122" i="3" s="1"/>
  <c r="G121" i="2" l="1"/>
  <c r="C122" i="2" s="1"/>
  <c r="D122" i="2" s="1"/>
  <c r="E122" i="2" s="1"/>
  <c r="G122" i="3"/>
  <c r="C123" i="3" s="1"/>
  <c r="D123" i="3" s="1"/>
  <c r="E123" i="3" s="1"/>
  <c r="G122" i="2" l="1"/>
  <c r="C123" i="2" s="1"/>
  <c r="D123" i="2" s="1"/>
  <c r="E123" i="2" s="1"/>
  <c r="G123" i="3"/>
  <c r="C124" i="3" s="1"/>
  <c r="D124" i="3" s="1"/>
  <c r="E124" i="3" s="1"/>
  <c r="G123" i="2" l="1"/>
  <c r="C124" i="2" s="1"/>
  <c r="D124" i="2" s="1"/>
  <c r="E124" i="2" s="1"/>
  <c r="G124" i="3"/>
  <c r="C125" i="3" s="1"/>
  <c r="D125" i="3" s="1"/>
  <c r="E125" i="3" s="1"/>
  <c r="G124" i="2" l="1"/>
  <c r="C125" i="2" s="1"/>
  <c r="D125" i="2" s="1"/>
  <c r="E125" i="2" s="1"/>
  <c r="G125" i="3"/>
  <c r="C126" i="3" s="1"/>
  <c r="D126" i="3" s="1"/>
  <c r="E126" i="3" s="1"/>
  <c r="G125" i="2" l="1"/>
  <c r="C126" i="2" s="1"/>
  <c r="D126" i="2" s="1"/>
  <c r="E126" i="2" s="1"/>
  <c r="G126" i="3"/>
  <c r="C127" i="3" s="1"/>
  <c r="D127" i="3" s="1"/>
  <c r="E127" i="3" s="1"/>
  <c r="G126" i="2" l="1"/>
  <c r="C127" i="2" s="1"/>
  <c r="D127" i="2" s="1"/>
  <c r="E127" i="2" s="1"/>
  <c r="G127" i="3"/>
  <c r="C128" i="3" s="1"/>
  <c r="D128" i="3" s="1"/>
  <c r="E128" i="3" s="1"/>
  <c r="G127" i="2" l="1"/>
  <c r="C128" i="2" s="1"/>
  <c r="D128" i="2" s="1"/>
  <c r="E128" i="2" s="1"/>
  <c r="G128" i="3"/>
  <c r="C129" i="3" s="1"/>
  <c r="D129" i="3" s="1"/>
  <c r="E129" i="3" s="1"/>
  <c r="G128" i="2" l="1"/>
  <c r="C129" i="2" s="1"/>
  <c r="D129" i="2" s="1"/>
  <c r="E129" i="2" s="1"/>
  <c r="G129" i="3"/>
  <c r="C130" i="3" s="1"/>
  <c r="D130" i="3" s="1"/>
  <c r="E130" i="3" s="1"/>
  <c r="G129" i="2" l="1"/>
  <c r="C130" i="2" s="1"/>
  <c r="D130" i="2" s="1"/>
  <c r="E130" i="2" s="1"/>
  <c r="G130" i="3"/>
  <c r="C131" i="3" s="1"/>
  <c r="D131" i="3" s="1"/>
  <c r="E131" i="3" s="1"/>
  <c r="G130" i="2" l="1"/>
  <c r="C131" i="2" s="1"/>
  <c r="D131" i="2" s="1"/>
  <c r="E131" i="2" s="1"/>
  <c r="G131" i="3"/>
  <c r="C132" i="3" s="1"/>
  <c r="D132" i="3" s="1"/>
  <c r="E132" i="3" s="1"/>
  <c r="G131" i="2" l="1"/>
  <c r="C132" i="2" s="1"/>
  <c r="D132" i="2" s="1"/>
  <c r="E132" i="2" s="1"/>
  <c r="G132" i="3"/>
  <c r="C133" i="3" s="1"/>
  <c r="D133" i="3" s="1"/>
  <c r="E133" i="3" s="1"/>
  <c r="G132" i="2" l="1"/>
  <c r="C133" i="2" s="1"/>
  <c r="D133" i="2" s="1"/>
  <c r="E133" i="2" s="1"/>
  <c r="G133" i="3"/>
  <c r="C134" i="3" s="1"/>
  <c r="D134" i="3" s="1"/>
  <c r="E134" i="3" s="1"/>
  <c r="G133" i="2" l="1"/>
  <c r="C134" i="2" s="1"/>
  <c r="D134" i="2" s="1"/>
  <c r="E134" i="2" s="1"/>
  <c r="G134" i="3"/>
  <c r="C135" i="3" s="1"/>
  <c r="D135" i="3" s="1"/>
  <c r="E135" i="3" s="1"/>
  <c r="G134" i="2" l="1"/>
  <c r="C135" i="2" s="1"/>
  <c r="D135" i="2" s="1"/>
  <c r="E135" i="2" s="1"/>
  <c r="G135" i="3"/>
  <c r="C136" i="3" s="1"/>
  <c r="D136" i="3" s="1"/>
  <c r="E136" i="3" s="1"/>
  <c r="G135" i="2" l="1"/>
  <c r="C136" i="2" s="1"/>
  <c r="D136" i="2" s="1"/>
  <c r="E136" i="2" s="1"/>
  <c r="G136" i="3"/>
  <c r="C137" i="3" s="1"/>
  <c r="D137" i="3" s="1"/>
  <c r="E137" i="3" s="1"/>
  <c r="G136" i="2" l="1"/>
  <c r="C137" i="2" s="1"/>
  <c r="D137" i="2" s="1"/>
  <c r="E137" i="2" s="1"/>
  <c r="G137" i="3"/>
  <c r="C138" i="3" s="1"/>
  <c r="D138" i="3" s="1"/>
  <c r="E138" i="3" s="1"/>
  <c r="G137" i="2" l="1"/>
  <c r="C138" i="2" s="1"/>
  <c r="D138" i="2" s="1"/>
  <c r="E138" i="2" s="1"/>
  <c r="G138" i="3"/>
  <c r="C139" i="3" s="1"/>
  <c r="D139" i="3" s="1"/>
  <c r="E139" i="3" s="1"/>
  <c r="G138" i="2" l="1"/>
  <c r="C139" i="2" s="1"/>
  <c r="D139" i="2" s="1"/>
  <c r="E139" i="2" s="1"/>
  <c r="G139" i="3"/>
  <c r="C140" i="3" s="1"/>
  <c r="D140" i="3" s="1"/>
  <c r="E140" i="3" s="1"/>
  <c r="G139" i="2" l="1"/>
  <c r="C140" i="2" s="1"/>
  <c r="D140" i="2" s="1"/>
  <c r="E140" i="2" s="1"/>
  <c r="G140" i="3"/>
  <c r="C141" i="3" s="1"/>
  <c r="D141" i="3" s="1"/>
  <c r="E141" i="3" s="1"/>
  <c r="G140" i="2" l="1"/>
  <c r="C141" i="2" s="1"/>
  <c r="D141" i="2" s="1"/>
  <c r="E141" i="2" s="1"/>
  <c r="G141" i="3"/>
  <c r="C142" i="3" s="1"/>
  <c r="D142" i="3" s="1"/>
  <c r="E142" i="3" s="1"/>
  <c r="G141" i="2" l="1"/>
  <c r="C142" i="2" s="1"/>
  <c r="D142" i="2" s="1"/>
  <c r="E142" i="2" s="1"/>
  <c r="G142" i="3"/>
  <c r="C143" i="3" s="1"/>
  <c r="D143" i="3" s="1"/>
  <c r="E143" i="3" s="1"/>
  <c r="G142" i="2" l="1"/>
  <c r="C143" i="2" s="1"/>
  <c r="D143" i="2" s="1"/>
  <c r="E143" i="2" s="1"/>
  <c r="G143" i="3"/>
  <c r="C144" i="3" s="1"/>
  <c r="D144" i="3" s="1"/>
  <c r="E144" i="3" s="1"/>
  <c r="G143" i="2" l="1"/>
  <c r="C144" i="2" s="1"/>
  <c r="D144" i="2" s="1"/>
  <c r="E144" i="2" s="1"/>
  <c r="G144" i="3"/>
  <c r="C145" i="3" s="1"/>
  <c r="D145" i="3" s="1"/>
  <c r="E145" i="3" s="1"/>
  <c r="G144" i="2" l="1"/>
  <c r="C145" i="2" s="1"/>
  <c r="D145" i="2" s="1"/>
  <c r="E145" i="2" s="1"/>
  <c r="G145" i="3"/>
  <c r="C146" i="3" s="1"/>
  <c r="D146" i="3" s="1"/>
  <c r="E146" i="3" s="1"/>
  <c r="G145" i="2" l="1"/>
  <c r="C146" i="2" s="1"/>
  <c r="D146" i="2" s="1"/>
  <c r="E146" i="2" s="1"/>
  <c r="G146" i="3"/>
  <c r="C147" i="3" s="1"/>
  <c r="D147" i="3" s="1"/>
  <c r="E147" i="3" s="1"/>
  <c r="G146" i="2" l="1"/>
  <c r="C147" i="2" s="1"/>
  <c r="D147" i="2" s="1"/>
  <c r="E147" i="2" s="1"/>
  <c r="G147" i="3"/>
  <c r="C148" i="3" s="1"/>
  <c r="D148" i="3" s="1"/>
  <c r="E148" i="3" s="1"/>
  <c r="G147" i="2" l="1"/>
  <c r="C148" i="2" s="1"/>
  <c r="D148" i="2" s="1"/>
  <c r="E148" i="2" s="1"/>
  <c r="G148" i="3"/>
  <c r="C149" i="3" s="1"/>
  <c r="D149" i="3" s="1"/>
  <c r="E149" i="3" s="1"/>
  <c r="G148" i="2" l="1"/>
  <c r="C149" i="2" s="1"/>
  <c r="D149" i="2" s="1"/>
  <c r="E149" i="2" s="1"/>
  <c r="G149" i="3"/>
  <c r="C150" i="3" s="1"/>
  <c r="D150" i="3" s="1"/>
  <c r="E150" i="3" s="1"/>
  <c r="G149" i="2" l="1"/>
  <c r="C150" i="2" s="1"/>
  <c r="D150" i="2" s="1"/>
  <c r="E150" i="2" s="1"/>
  <c r="G150" i="3"/>
  <c r="C151" i="3" s="1"/>
  <c r="D151" i="3" s="1"/>
  <c r="E151" i="3" s="1"/>
  <c r="G150" i="2" l="1"/>
  <c r="C151" i="2" s="1"/>
  <c r="D151" i="2" s="1"/>
  <c r="E151" i="2" s="1"/>
  <c r="G151" i="3"/>
  <c r="C152" i="3" s="1"/>
  <c r="D152" i="3" s="1"/>
  <c r="E152" i="3" s="1"/>
  <c r="G152" i="3" s="1"/>
  <c r="C153" i="3" s="1"/>
  <c r="D153" i="3" s="1"/>
  <c r="E153" i="3" s="1"/>
  <c r="G153" i="3" s="1"/>
  <c r="C154" i="3" s="1"/>
  <c r="D154" i="3" s="1"/>
  <c r="E154" i="3" s="1"/>
  <c r="G154" i="3" s="1"/>
  <c r="C155" i="3" s="1"/>
  <c r="D155" i="3" s="1"/>
  <c r="E155" i="3" s="1"/>
  <c r="G155" i="3" s="1"/>
  <c r="C156" i="3" s="1"/>
  <c r="D156" i="3" s="1"/>
  <c r="E156" i="3" s="1"/>
  <c r="G156" i="3" s="1"/>
  <c r="C157" i="3" s="1"/>
  <c r="D157" i="3" s="1"/>
  <c r="E157" i="3" s="1"/>
  <c r="G157" i="3" s="1"/>
  <c r="C158" i="3" s="1"/>
  <c r="D158" i="3" s="1"/>
  <c r="G151" i="2" l="1"/>
  <c r="C152" i="2" s="1"/>
  <c r="D152" i="2" s="1"/>
  <c r="E152" i="2" s="1"/>
  <c r="E158" i="3"/>
  <c r="G158" i="3" s="1"/>
  <c r="G152" i="2" l="1"/>
  <c r="C153" i="2" s="1"/>
  <c r="D153" i="2" s="1"/>
  <c r="E153" i="2" s="1"/>
  <c r="G153" i="2" l="1"/>
  <c r="C154" i="2" s="1"/>
  <c r="D154" i="2" s="1"/>
  <c r="E154" i="2" s="1"/>
  <c r="G154" i="2" l="1"/>
  <c r="C155" i="2" s="1"/>
  <c r="D155" i="2" s="1"/>
  <c r="E155" i="2" s="1"/>
  <c r="G155" i="2" s="1"/>
  <c r="C156" i="2" s="1"/>
  <c r="D156" i="2" s="1"/>
  <c r="E156" i="2" s="1"/>
  <c r="G156" i="2" s="1"/>
  <c r="C157" i="2" s="1"/>
  <c r="D157" i="2" s="1"/>
  <c r="E157" i="2" s="1"/>
  <c r="G157" i="2" s="1"/>
  <c r="C158" i="2" s="1"/>
  <c r="D158" i="2" s="1"/>
  <c r="E158" i="2" s="1"/>
  <c r="G158" i="2" s="1"/>
  <c r="C159" i="2" s="1"/>
  <c r="D159" i="2" s="1"/>
  <c r="E159" i="2" s="1"/>
  <c r="G159" i="2" s="1"/>
  <c r="C160" i="2" s="1"/>
  <c r="D160" i="2" s="1"/>
  <c r="E160" i="2" s="1"/>
  <c r="G160" i="2" s="1"/>
  <c r="F36" i="1"/>
  <c r="F39" i="1" s="1"/>
  <c r="F37" i="1" l="1"/>
  <c r="E25" i="1"/>
  <c r="E36" i="1" s="1"/>
  <c r="E37" i="1" s="1"/>
  <c r="E38" i="1" s="1"/>
  <c r="F38" i="1" l="1"/>
  <c r="F40" i="1" s="1"/>
  <c r="I21" i="8"/>
  <c r="I26" i="8" s="1"/>
  <c r="I37" i="8" s="1"/>
  <c r="I38" i="8" s="1"/>
  <c r="I39" i="8" s="1"/>
  <c r="J26" i="8"/>
  <c r="J37" i="8" s="1"/>
  <c r="I38" i="1" l="1"/>
  <c r="J38" i="1"/>
  <c r="J40" i="1" s="1"/>
  <c r="J38" i="8"/>
  <c r="J39" i="8" s="1"/>
  <c r="J41" i="8" s="1"/>
  <c r="J40" i="8"/>
  <c r="N26" i="8" l="1"/>
  <c r="N37" i="8" s="1"/>
  <c r="M24" i="8"/>
  <c r="M26" i="8" s="1"/>
  <c r="M37" i="8" s="1"/>
  <c r="K24" i="8"/>
  <c r="K26" i="8" s="1"/>
  <c r="K37" i="8" s="1"/>
  <c r="L26" i="8"/>
  <c r="L37" i="8" s="1"/>
  <c r="N40" i="8" l="1"/>
  <c r="N38" i="8"/>
  <c r="N39" i="8" s="1"/>
  <c r="N41" i="8" s="1"/>
  <c r="M38" i="8"/>
  <c r="M39" i="8" s="1"/>
  <c r="L40" i="8"/>
  <c r="L38" i="8"/>
  <c r="K38" i="8"/>
  <c r="K39" i="8" s="1"/>
  <c r="L39" i="8"/>
  <c r="L41" i="8" s="1"/>
  <c r="G22" i="1"/>
  <c r="G23" i="1"/>
  <c r="G24" i="1"/>
  <c r="G21" i="1"/>
  <c r="G25" i="1" s="1"/>
  <c r="G36" i="1" s="1"/>
  <c r="G37" i="1" s="1"/>
  <c r="G38" i="1" s="1"/>
  <c r="H25" i="1"/>
  <c r="H36" i="1" s="1"/>
  <c r="H39" i="1" l="1"/>
  <c r="H37" i="1"/>
  <c r="H38" i="1" s="1"/>
  <c r="H40" i="1" s="1"/>
</calcChain>
</file>

<file path=xl/sharedStrings.xml><?xml version="1.0" encoding="utf-8"?>
<sst xmlns="http://schemas.openxmlformats.org/spreadsheetml/2006/main" count="301" uniqueCount="89">
  <si>
    <t xml:space="preserve">Lisa 3 </t>
  </si>
  <si>
    <t>üürilepingule nr Ü14345/18</t>
  </si>
  <si>
    <t>Üürnik</t>
  </si>
  <si>
    <t>Prokuratuur</t>
  </si>
  <si>
    <t>Üüripinna aadress</t>
  </si>
  <si>
    <t>Õhtu põik 5, Pärnu linn</t>
  </si>
  <si>
    <t>Üüripind (hooned)</t>
  </si>
  <si>
    <r>
      <t>m</t>
    </r>
    <r>
      <rPr>
        <b/>
        <vertAlign val="superscript"/>
        <sz val="11"/>
        <color indexed="8"/>
        <rFont val="Times New Roman"/>
        <family val="1"/>
      </rPr>
      <t>2</t>
    </r>
  </si>
  <si>
    <t>Territoorium</t>
  </si>
  <si>
    <r>
      <t>EUR/m</t>
    </r>
    <r>
      <rPr>
        <b/>
        <vertAlign val="superscript"/>
        <sz val="11"/>
        <color indexed="8"/>
        <rFont val="Times New Roman"/>
        <family val="1"/>
      </rPr>
      <t>2</t>
    </r>
  </si>
  <si>
    <t>summa kuus</t>
  </si>
  <si>
    <t xml:space="preserve">Muutmise alus </t>
  </si>
  <si>
    <t>Märkused</t>
  </si>
  <si>
    <t xml:space="preserve">Remonttööd </t>
  </si>
  <si>
    <t>Kinnisvara haldamine (haldusteenus)</t>
  </si>
  <si>
    <t>Tehnohooldus</t>
  </si>
  <si>
    <t>Omanikukohustused</t>
  </si>
  <si>
    <t>ÜÜR KOKKU</t>
  </si>
  <si>
    <t>Heakord</t>
  </si>
  <si>
    <t>Tarbimisteenused</t>
  </si>
  <si>
    <t>Elektrienergia</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</si>
  <si>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</si>
  <si>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</si>
  <si>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</si>
  <si>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</si>
  <si>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</si>
  <si>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</si>
  <si>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</si>
  <si>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</si>
  <si>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kuud</t>
  </si>
  <si>
    <t>ÜÜR JA KÕRVALTEENUSTE TASUD KOOS KÄIBEMAKSUGA (perioodil)</t>
  </si>
  <si>
    <t>Üürileandja:</t>
  </si>
  <si>
    <t>Üürnik:</t>
  </si>
  <si>
    <t>(allkirjastatud digitaalselt)</t>
  </si>
  <si>
    <t>Üüripind</t>
  </si>
  <si>
    <t>Kapitalikomponendi annuiteetmaksegraafik - Õhtu põik 5, Pärnu linn</t>
  </si>
  <si>
    <t>üürnik 2</t>
  </si>
  <si>
    <t>Maksete algus</t>
  </si>
  <si>
    <t>üürnik 3</t>
  </si>
  <si>
    <t>Maksete arv</t>
  </si>
  <si>
    <t>üürnik 4</t>
  </si>
  <si>
    <t>Kinnistu jääkmaksumus</t>
  </si>
  <si>
    <t>EUR (km-ta)</t>
  </si>
  <si>
    <t>Kokku:</t>
  </si>
  <si>
    <t>Üürniku osakaal</t>
  </si>
  <si>
    <t>Kapitali algväärtus</t>
  </si>
  <si>
    <t>Kapitali lõppväärtus</t>
  </si>
  <si>
    <t>Kapitali tulumäär 2018 I pa</t>
  </si>
  <si>
    <t>Kuupäev</t>
  </si>
  <si>
    <t>Jrk nr</t>
  </si>
  <si>
    <t>Algjääk</t>
  </si>
  <si>
    <t>Intress</t>
  </si>
  <si>
    <t>Põhiosa</t>
  </si>
  <si>
    <t>Kap.komponent</t>
  </si>
  <si>
    <t>Lõppjääk</t>
  </si>
  <si>
    <t>Investeeringu osakaal</t>
  </si>
  <si>
    <t>Ei indekseerita</t>
  </si>
  <si>
    <t>Teenuse hinnamuutus</t>
  </si>
  <si>
    <t>Teenuse hinna ja tarbimise muutus</t>
  </si>
  <si>
    <t>Kapitalikomponent (bilansiline)</t>
  </si>
  <si>
    <t>Kõrvalteenused ja kõrvalteenuste tasud</t>
  </si>
  <si>
    <t>Üüriteenused ja üür</t>
  </si>
  <si>
    <t>Indekseeritakse* alates 01.01.2022, 31.dets THI, max 3% aastas.</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</si>
  <si>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</si>
  <si>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12 kuud</t>
  </si>
  <si>
    <t>Kapitalikomponent (parendustööd lisa 6.1 alusel)</t>
  </si>
  <si>
    <t>Kapitalikomponent (tavasisustus lisa 6.1 alusel)</t>
  </si>
  <si>
    <t>Kapitalikomponent (pisiparendustööd lisa 6.2 alusel)</t>
  </si>
  <si>
    <t>Remonttööd (tavasisustus lisa 6.1 alusel)</t>
  </si>
  <si>
    <t>Kapitalikomponendi annuiteetmaksegraafik - Õhtu põik 5, Pärnu</t>
  </si>
  <si>
    <t>Kapitali tulumäär 2020 II pa</t>
  </si>
  <si>
    <t>Tasutakse kuni 31.12.2026</t>
  </si>
  <si>
    <t>Üür ja kõrvalteenuste tasu 01.01.2024 - 31.12.2024</t>
  </si>
  <si>
    <t>Kapitalikomponent (pisiparendustööd lisa 6.3 alusel)</t>
  </si>
  <si>
    <t>Kapitali tulumäär 2023 I pa</t>
  </si>
  <si>
    <t>Tasutakse kuni 31.12.2028</t>
  </si>
  <si>
    <t>Olemasolev pind</t>
  </si>
  <si>
    <t>Lisanduv pind</t>
  </si>
  <si>
    <t>Pind kokku</t>
  </si>
  <si>
    <t>-</t>
  </si>
  <si>
    <r>
      <t>EUR/m</t>
    </r>
    <r>
      <rPr>
        <b/>
        <vertAlign val="superscript"/>
        <sz val="11"/>
        <rFont val="Times New Roman"/>
        <family val="1"/>
      </rPr>
      <t>2</t>
    </r>
  </si>
  <si>
    <r>
      <t>m</t>
    </r>
    <r>
      <rPr>
        <b/>
        <vertAlign val="superscript"/>
        <sz val="11"/>
        <rFont val="Times New Roman"/>
        <family val="1"/>
      </rPr>
      <t>2</t>
    </r>
  </si>
  <si>
    <t xml:space="preserve"> Indekseerimine* 31.dets THI, max 3% aastas</t>
  </si>
  <si>
    <t>Üür ja kõrvalteenuste tasu 01.01.2024 - 31.12.2025</t>
  </si>
  <si>
    <t>01.01.2024 - 31.12.2024</t>
  </si>
  <si>
    <t>01.01.2025 - 30.04.2025</t>
  </si>
  <si>
    <t>01.05.2025 - 31.12.2025</t>
  </si>
  <si>
    <t>4 kuud</t>
  </si>
  <si>
    <t>8 kuud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</si>
</sst>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
    <numFmt numFmtId="166" formatCode="_-* #,##0.00\ [$€-425]_-;\-* #,##0.00\ [$€-425]_-;_-* &quot;-&quot;??\ [$€-425]_-;_-@_-"/>
    <numFmt numFmtId="167" formatCode="0.0%"/>
    <numFmt numFmtId="168" formatCode="#,##0.00&quot; &quot;;[Red]&quot;-&quot;#,##0.00&quot; &quot;"/>
    <numFmt numFmtId="169" formatCode="d&quot;.&quot;mm&quot;.&quot;yyyy"/>
    <numFmt numFmtId="170" formatCode="#,###"/>
    <numFmt numFmtId="171" formatCode="0.000%"/>
    <numFmt numFmtId="172" formatCode="#,##0.00;[Red]#,##0.00"/>
    <numFmt numFmtId="173" formatCode="#,##0.000"/>
  </numFmts>
  <fonts count="34"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1"/>
      <color theme="1"/>
      <name val="Times New Roman"/>
      <family val="1"/>
    </font>
    <font>
      <b/>
      <sz val="11"/>
      <color theme="1"/>
      <name val="Times New Roman"/>
      <family val="1"/>
      <charset val="186"/>
    </font>
    <font>
      <b/>
      <sz val="14"/>
      <color theme="1"/>
      <name val="Times New Roman"/>
      <family val="1"/>
      <charset val="186"/>
    </font>
    <font>
      <b/>
      <sz val="11"/>
      <color theme="1"/>
      <name val="Times New Roman"/>
      <family val="1"/>
    </font>
    <font>
      <b/>
      <sz val="11"/>
      <name val="Times New Roman"/>
      <family val="1"/>
    </font>
    <font>
      <sz val="12"/>
      <color theme="1"/>
      <name val="Times New Roman"/>
      <family val="1"/>
    </font>
    <font>
      <b/>
      <vertAlign val="superscript"/>
      <sz val="11"/>
      <color indexed="8"/>
      <name val="Times New Roman"/>
      <family val="1"/>
    </font>
    <font>
      <b/>
      <sz val="11"/>
      <color rgb="FFFF0000"/>
      <name val="Times New Roman"/>
      <family val="1"/>
    </font>
    <font>
      <sz val="11"/>
      <color indexed="8"/>
      <name val="Times New Roman"/>
      <family val="1"/>
    </font>
    <font>
      <i/>
      <sz val="11"/>
      <color theme="1"/>
      <name val="Times New Roman"/>
      <family val="1"/>
    </font>
    <font>
      <sz val="11"/>
      <color rgb="FF000000"/>
      <name val="Calibri"/>
      <family val="2"/>
    </font>
    <font>
      <b/>
      <sz val="11"/>
      <color rgb="FF000000"/>
      <name val="Calibri"/>
      <family val="2"/>
    </font>
    <font>
      <sz val="11"/>
      <name val="Calibri"/>
      <family val="2"/>
    </font>
    <font>
      <sz val="11"/>
      <color theme="1"/>
      <name val="Calibri"/>
      <family val="2"/>
      <scheme val="minor"/>
    </font>
    <font>
      <b/>
      <sz val="16"/>
      <color rgb="FF000000"/>
      <name val="Calibri"/>
      <family val="2"/>
    </font>
    <font>
      <sz val="11"/>
      <color rgb="FFFF0000"/>
      <name val="Calibri"/>
      <family val="2"/>
    </font>
    <font>
      <sz val="10"/>
      <name val="Arial"/>
      <family val="2"/>
    </font>
    <font>
      <sz val="11"/>
      <color rgb="FF1F497D"/>
      <name val="Calibri"/>
      <family val="2"/>
    </font>
    <font>
      <b/>
      <i/>
      <sz val="11"/>
      <color rgb="FF000000"/>
      <name val="Calibri"/>
      <family val="2"/>
    </font>
    <font>
      <i/>
      <sz val="9"/>
      <color rgb="FF000000"/>
      <name val="Calibri"/>
      <family val="2"/>
    </font>
    <font>
      <sz val="8"/>
      <color theme="1"/>
      <name val="Calibri"/>
      <family val="2"/>
      <charset val="186"/>
      <scheme val="minor"/>
    </font>
    <font>
      <sz val="11"/>
      <color theme="0" tint="-0.499984740745262"/>
      <name val="Times New Roman"/>
      <family val="1"/>
    </font>
    <font>
      <b/>
      <sz val="11"/>
      <color theme="0" tint="-0.499984740745262"/>
      <name val="Times New Roman"/>
      <family val="1"/>
    </font>
    <font>
      <i/>
      <sz val="10"/>
      <color theme="1"/>
      <name val="Times New Roman"/>
      <family val="1"/>
      <charset val="186"/>
    </font>
    <font>
      <b/>
      <sz val="11"/>
      <color rgb="FF000000"/>
      <name val="Calibri"/>
      <family val="2"/>
      <charset val="186"/>
      <scheme val="minor"/>
    </font>
    <font>
      <sz val="11"/>
      <color rgb="FF000000"/>
      <name val="Calibri"/>
      <family val="2"/>
      <charset val="186"/>
      <scheme val="minor"/>
    </font>
    <font>
      <sz val="11"/>
      <color theme="1"/>
      <name val="Times New Roman"/>
      <family val="1"/>
      <charset val="186"/>
    </font>
    <font>
      <sz val="8"/>
      <name val="Calibri"/>
      <family val="2"/>
      <charset val="186"/>
      <scheme val="minor"/>
    </font>
    <font>
      <sz val="11"/>
      <name val="Times New Roman"/>
      <family val="1"/>
      <charset val="186"/>
    </font>
    <font>
      <sz val="11"/>
      <name val="Times New Roman"/>
      <family val="1"/>
    </font>
    <font>
      <b/>
      <vertAlign val="superscript"/>
      <sz val="11"/>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7" tint="0.79998168889431442"/>
        <bgColor indexed="64"/>
      </patternFill>
    </fill>
    <fill>
      <patternFill patternType="solid">
        <fgColor theme="0"/>
        <bgColor rgb="FFF2F2F2"/>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13" fillId="0" borderId="0"/>
    <xf numFmtId="0" fontId="19" fillId="0" borderId="0">
      <alignment vertical="center"/>
    </xf>
  </cellStyleXfs>
  <cellXfs count="218">
    <xf numFmtId="0" fontId="0" fillId="0" borderId="0" xfId="0"/>
    <xf numFmtId="0" fontId="3" fillId="0" borderId="0" xfId="0" applyFont="1"/>
    <xf numFmtId="0" fontId="4" fillId="0" borderId="0" xfId="0" applyFont="1" applyAlignment="1">
      <alignment horizontal="right"/>
    </xf>
    <xf numFmtId="0" fontId="3" fillId="0" borderId="0" xfId="0" applyFont="1" applyAlignment="1">
      <alignment horizontal="right"/>
    </xf>
    <xf numFmtId="0" fontId="6" fillId="0" borderId="1" xfId="0" applyFont="1" applyBorder="1"/>
    <xf numFmtId="9" fontId="3" fillId="0" borderId="0" xfId="1" applyFont="1"/>
    <xf numFmtId="1" fontId="3" fillId="0" borderId="0" xfId="0" applyNumberFormat="1" applyFont="1"/>
    <xf numFmtId="0" fontId="7" fillId="0" borderId="1" xfId="0" applyFont="1" applyBorder="1"/>
    <xf numFmtId="0" fontId="3" fillId="0" borderId="0" xfId="0" applyFont="1" applyAlignment="1">
      <alignment horizontal="center"/>
    </xf>
    <xf numFmtId="0" fontId="8" fillId="0" borderId="0" xfId="0" applyFont="1"/>
    <xf numFmtId="0" fontId="6" fillId="0" borderId="0" xfId="0" applyFont="1"/>
    <xf numFmtId="0" fontId="6" fillId="0" borderId="1" xfId="0" applyFont="1" applyBorder="1" applyAlignment="1">
      <alignment horizontal="right"/>
    </xf>
    <xf numFmtId="164" fontId="7" fillId="0" borderId="1" xfId="0" applyNumberFormat="1" applyFont="1" applyBorder="1" applyAlignment="1">
      <alignment horizontal="right"/>
    </xf>
    <xf numFmtId="165" fontId="3" fillId="0" borderId="0" xfId="0" applyNumberFormat="1" applyFont="1"/>
    <xf numFmtId="0" fontId="6" fillId="2" borderId="3" xfId="0" applyFont="1" applyFill="1" applyBorder="1" applyAlignment="1">
      <alignment horizontal="left"/>
    </xf>
    <xf numFmtId="0" fontId="6" fillId="2" borderId="4" xfId="0" applyFont="1" applyFill="1" applyBorder="1"/>
    <xf numFmtId="0" fontId="6" fillId="2" borderId="5" xfId="0" applyFont="1" applyFill="1" applyBorder="1" applyAlignment="1">
      <alignment horizontal="center"/>
    </xf>
    <xf numFmtId="0" fontId="6" fillId="2" borderId="6"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xf>
    <xf numFmtId="0" fontId="3" fillId="0" borderId="9" xfId="0" applyFont="1" applyBorder="1" applyAlignment="1">
      <alignment horizontal="center"/>
    </xf>
    <xf numFmtId="0" fontId="3" fillId="3" borderId="10" xfId="0" applyFont="1" applyFill="1" applyBorder="1"/>
    <xf numFmtId="0" fontId="3" fillId="3" borderId="11" xfId="0" applyFont="1" applyFill="1" applyBorder="1"/>
    <xf numFmtId="166" fontId="3" fillId="0" borderId="0" xfId="0" applyNumberFormat="1" applyFont="1"/>
    <xf numFmtId="3" fontId="3" fillId="0" borderId="0" xfId="0" applyNumberFormat="1" applyFont="1"/>
    <xf numFmtId="2" fontId="3" fillId="0" borderId="0" xfId="0" applyNumberFormat="1" applyFont="1"/>
    <xf numFmtId="0" fontId="3" fillId="0" borderId="12" xfId="0" applyFont="1" applyBorder="1" applyAlignment="1">
      <alignment horizontal="center"/>
    </xf>
    <xf numFmtId="0" fontId="3" fillId="0" borderId="18" xfId="0" applyFont="1" applyBorder="1"/>
    <xf numFmtId="0" fontId="3" fillId="0" borderId="19" xfId="0" applyFont="1" applyBorder="1"/>
    <xf numFmtId="0" fontId="3" fillId="0" borderId="1" xfId="0" applyFont="1" applyBorder="1"/>
    <xf numFmtId="0" fontId="3" fillId="0" borderId="10" xfId="0" applyFont="1" applyBorder="1"/>
    <xf numFmtId="0" fontId="6" fillId="2" borderId="9" xfId="0" applyFont="1" applyFill="1" applyBorder="1" applyAlignment="1">
      <alignment horizontal="center"/>
    </xf>
    <xf numFmtId="0" fontId="6" fillId="2" borderId="11" xfId="0" applyFont="1" applyFill="1" applyBorder="1"/>
    <xf numFmtId="4" fontId="7" fillId="2" borderId="9" xfId="0" applyNumberFormat="1" applyFont="1" applyFill="1" applyBorder="1" applyAlignment="1">
      <alignment horizontal="right"/>
    </xf>
    <xf numFmtId="4" fontId="6" fillId="2" borderId="25" xfId="0" applyNumberFormat="1" applyFont="1" applyFill="1" applyBorder="1" applyAlignment="1">
      <alignment horizontal="right"/>
    </xf>
    <xf numFmtId="4" fontId="6" fillId="2" borderId="26" xfId="0" applyNumberFormat="1" applyFont="1" applyFill="1" applyBorder="1" applyAlignment="1">
      <alignment horizontal="right"/>
    </xf>
    <xf numFmtId="0" fontId="3" fillId="2" borderId="25" xfId="0" applyFont="1" applyFill="1" applyBorder="1"/>
    <xf numFmtId="4" fontId="3" fillId="0" borderId="0" xfId="0" applyNumberFormat="1" applyFont="1"/>
    <xf numFmtId="0" fontId="6" fillId="3" borderId="27" xfId="0" applyFont="1" applyFill="1" applyBorder="1" applyAlignment="1">
      <alignment horizontal="center"/>
    </xf>
    <xf numFmtId="0" fontId="6" fillId="3" borderId="0" xfId="0" applyFont="1" applyFill="1"/>
    <xf numFmtId="4" fontId="10" fillId="3" borderId="27" xfId="0" applyNumberFormat="1" applyFont="1" applyFill="1" applyBorder="1" applyAlignment="1">
      <alignment horizontal="right"/>
    </xf>
    <xf numFmtId="4" fontId="6" fillId="3" borderId="25" xfId="0" applyNumberFormat="1" applyFont="1" applyFill="1" applyBorder="1" applyAlignment="1">
      <alignment horizontal="right"/>
    </xf>
    <xf numFmtId="4" fontId="6" fillId="3" borderId="26" xfId="0" applyNumberFormat="1" applyFont="1" applyFill="1" applyBorder="1" applyAlignment="1">
      <alignment horizontal="right"/>
    </xf>
    <xf numFmtId="0" fontId="3" fillId="3" borderId="28" xfId="0" applyFont="1" applyFill="1" applyBorder="1"/>
    <xf numFmtId="0" fontId="6" fillId="2" borderId="9" xfId="0" applyFont="1" applyFill="1" applyBorder="1" applyAlignment="1">
      <alignment horizontal="left"/>
    </xf>
    <xf numFmtId="4" fontId="6" fillId="2" borderId="12" xfId="0" applyNumberFormat="1" applyFont="1" applyFill="1" applyBorder="1" applyAlignment="1">
      <alignment horizontal="center"/>
    </xf>
    <xf numFmtId="0" fontId="6" fillId="2" borderId="24" xfId="0" applyFont="1" applyFill="1" applyBorder="1" applyAlignment="1">
      <alignment horizontal="center"/>
    </xf>
    <xf numFmtId="0" fontId="6" fillId="2" borderId="23" xfId="0" applyFont="1" applyFill="1" applyBorder="1" applyAlignment="1">
      <alignment horizontal="center" wrapText="1"/>
    </xf>
    <xf numFmtId="0" fontId="6" fillId="2" borderId="25" xfId="0" applyFont="1" applyFill="1" applyBorder="1" applyAlignment="1">
      <alignment horizontal="center"/>
    </xf>
    <xf numFmtId="4" fontId="3" fillId="0" borderId="23" xfId="0" applyNumberFormat="1" applyFont="1" applyBorder="1" applyAlignment="1">
      <alignment horizontal="center" vertical="center" wrapText="1"/>
    </xf>
    <xf numFmtId="0" fontId="6" fillId="4" borderId="30" xfId="0" applyFont="1" applyFill="1" applyBorder="1" applyAlignment="1">
      <alignment horizontal="left"/>
    </xf>
    <xf numFmtId="0" fontId="6" fillId="4" borderId="2" xfId="0" applyFont="1" applyFill="1" applyBorder="1"/>
    <xf numFmtId="4" fontId="6" fillId="4" borderId="33" xfId="0" applyNumberFormat="1" applyFont="1" applyFill="1" applyBorder="1" applyAlignment="1">
      <alignment horizontal="right"/>
    </xf>
    <xf numFmtId="0" fontId="3" fillId="4" borderId="34" xfId="0" applyFont="1" applyFill="1" applyBorder="1"/>
    <xf numFmtId="0" fontId="6" fillId="0" borderId="0" xfId="0" applyFont="1" applyAlignment="1">
      <alignment horizontal="left"/>
    </xf>
    <xf numFmtId="4" fontId="6" fillId="0" borderId="27" xfId="0" applyNumberFormat="1" applyFont="1" applyBorder="1" applyAlignment="1">
      <alignment horizontal="right"/>
    </xf>
    <xf numFmtId="4" fontId="6" fillId="0" borderId="28" xfId="0" applyNumberFormat="1" applyFont="1" applyBorder="1" applyAlignment="1">
      <alignment horizontal="right"/>
    </xf>
    <xf numFmtId="4" fontId="6" fillId="0" borderId="0" xfId="0" applyNumberFormat="1" applyFont="1" applyAlignment="1">
      <alignment horizontal="right"/>
    </xf>
    <xf numFmtId="0" fontId="6" fillId="0" borderId="0" xfId="0" applyFont="1" applyAlignment="1">
      <alignment horizontal="left" wrapText="1"/>
    </xf>
    <xf numFmtId="9" fontId="7" fillId="0" borderId="0" xfId="0" applyNumberFormat="1" applyFont="1" applyAlignment="1">
      <alignment horizontal="left"/>
    </xf>
    <xf numFmtId="4" fontId="3" fillId="0" borderId="27" xfId="0" applyNumberFormat="1" applyFont="1" applyBorder="1" applyAlignment="1">
      <alignment horizontal="right"/>
    </xf>
    <xf numFmtId="4" fontId="6" fillId="0" borderId="27" xfId="0" applyNumberFormat="1" applyFont="1" applyBorder="1"/>
    <xf numFmtId="3" fontId="6" fillId="0" borderId="0" xfId="0" applyNumberFormat="1" applyFont="1" applyAlignment="1">
      <alignment horizontal="right"/>
    </xf>
    <xf numFmtId="4" fontId="6" fillId="0" borderId="0" xfId="0" applyNumberFormat="1" applyFont="1" applyAlignment="1">
      <alignment horizontal="left"/>
    </xf>
    <xf numFmtId="4" fontId="6" fillId="0" borderId="31" xfId="0" applyNumberFormat="1" applyFont="1" applyBorder="1"/>
    <xf numFmtId="4" fontId="7" fillId="0" borderId="32" xfId="0" applyNumberFormat="1" applyFont="1" applyBorder="1"/>
    <xf numFmtId="3" fontId="7" fillId="0" borderId="0" xfId="0" applyNumberFormat="1" applyFont="1"/>
    <xf numFmtId="4" fontId="7" fillId="0" borderId="0" xfId="0" applyNumberFormat="1" applyFont="1"/>
    <xf numFmtId="0" fontId="12" fillId="0" borderId="0" xfId="0" applyFont="1"/>
    <xf numFmtId="0" fontId="13" fillId="3" borderId="0" xfId="2" applyFill="1"/>
    <xf numFmtId="0" fontId="14" fillId="5" borderId="0" xfId="2" applyFont="1" applyFill="1" applyAlignment="1">
      <alignment horizontal="right"/>
    </xf>
    <xf numFmtId="0" fontId="0" fillId="3" borderId="0" xfId="0" applyFill="1"/>
    <xf numFmtId="0" fontId="15" fillId="5" borderId="0" xfId="2" applyFont="1" applyFill="1"/>
    <xf numFmtId="0" fontId="15" fillId="5" borderId="0" xfId="2" applyFont="1" applyFill="1" applyAlignment="1">
      <alignment horizontal="right"/>
    </xf>
    <xf numFmtId="0" fontId="16" fillId="6" borderId="0" xfId="0" applyFont="1" applyFill="1" applyProtection="1">
      <protection hidden="1"/>
    </xf>
    <xf numFmtId="0" fontId="0" fillId="6" borderId="0" xfId="0" applyFill="1"/>
    <xf numFmtId="0" fontId="17" fillId="5" borderId="0" xfId="2" applyFont="1" applyFill="1"/>
    <xf numFmtId="0" fontId="18" fillId="5" borderId="0" xfId="2" applyFont="1" applyFill="1"/>
    <xf numFmtId="4" fontId="13" fillId="5" borderId="0" xfId="2" applyNumberFormat="1" applyFill="1"/>
    <xf numFmtId="0" fontId="16" fillId="6" borderId="0" xfId="0" applyFont="1" applyFill="1" applyProtection="1">
      <protection locked="0" hidden="1"/>
    </xf>
    <xf numFmtId="164" fontId="16" fillId="6" borderId="0" xfId="0" applyNumberFormat="1" applyFont="1" applyFill="1" applyProtection="1">
      <protection hidden="1"/>
    </xf>
    <xf numFmtId="167" fontId="1" fillId="6" borderId="0" xfId="1" applyNumberFormat="1" applyFill="1"/>
    <xf numFmtId="4" fontId="0" fillId="3" borderId="0" xfId="0" applyNumberFormat="1" applyFill="1"/>
    <xf numFmtId="2" fontId="0" fillId="3" borderId="0" xfId="0" applyNumberFormat="1" applyFill="1"/>
    <xf numFmtId="168" fontId="0" fillId="3" borderId="0" xfId="0" applyNumberFormat="1" applyFill="1"/>
    <xf numFmtId="0" fontId="13" fillId="7" borderId="35" xfId="2" applyFill="1" applyBorder="1"/>
    <xf numFmtId="0" fontId="13" fillId="5" borderId="29" xfId="2" applyFill="1" applyBorder="1"/>
    <xf numFmtId="0" fontId="0" fillId="3" borderId="29" xfId="0" applyFill="1" applyBorder="1"/>
    <xf numFmtId="169" fontId="0" fillId="3" borderId="29" xfId="0" applyNumberFormat="1" applyFill="1" applyBorder="1"/>
    <xf numFmtId="0" fontId="13" fillId="7" borderId="21" xfId="2" applyFill="1" applyBorder="1"/>
    <xf numFmtId="0" fontId="2" fillId="3" borderId="0" xfId="0" applyFont="1" applyFill="1" applyProtection="1">
      <protection hidden="1"/>
    </xf>
    <xf numFmtId="0" fontId="13" fillId="7" borderId="36" xfId="2" applyFill="1" applyBorder="1"/>
    <xf numFmtId="0" fontId="13" fillId="5" borderId="0" xfId="2" applyFill="1"/>
    <xf numFmtId="0" fontId="13" fillId="0" borderId="0" xfId="2"/>
    <xf numFmtId="0" fontId="13" fillId="7" borderId="22" xfId="2" applyFill="1" applyBorder="1"/>
    <xf numFmtId="164" fontId="0" fillId="3" borderId="0" xfId="0" applyNumberFormat="1" applyFill="1" applyProtection="1">
      <protection hidden="1"/>
    </xf>
    <xf numFmtId="169" fontId="0" fillId="3" borderId="0" xfId="0" applyNumberFormat="1" applyFill="1"/>
    <xf numFmtId="4" fontId="13" fillId="7" borderId="0" xfId="2" applyNumberFormat="1" applyFill="1"/>
    <xf numFmtId="0" fontId="2" fillId="6" borderId="0" xfId="0" applyFont="1" applyFill="1" applyProtection="1">
      <protection hidden="1"/>
    </xf>
    <xf numFmtId="164" fontId="2" fillId="6" borderId="0" xfId="0" applyNumberFormat="1" applyFont="1" applyFill="1" applyProtection="1">
      <protection hidden="1"/>
    </xf>
    <xf numFmtId="164" fontId="2" fillId="3" borderId="0" xfId="0" applyNumberFormat="1" applyFont="1" applyFill="1" applyProtection="1">
      <protection hidden="1"/>
    </xf>
    <xf numFmtId="10" fontId="13" fillId="7" borderId="0" xfId="1" applyNumberFormat="1" applyFont="1" applyFill="1"/>
    <xf numFmtId="170" fontId="19" fillId="0" borderId="0" xfId="3" applyNumberFormat="1">
      <alignment vertical="center"/>
    </xf>
    <xf numFmtId="170" fontId="13" fillId="3" borderId="0" xfId="2" applyNumberFormat="1" applyFill="1"/>
    <xf numFmtId="0" fontId="0" fillId="3" borderId="0" xfId="0" applyFill="1" applyProtection="1">
      <protection locked="0" hidden="1"/>
    </xf>
    <xf numFmtId="0" fontId="13" fillId="7" borderId="19" xfId="2" applyFill="1" applyBorder="1"/>
    <xf numFmtId="0" fontId="13" fillId="5" borderId="37" xfId="2" applyFill="1" applyBorder="1"/>
    <xf numFmtId="0" fontId="0" fillId="3" borderId="37" xfId="0" applyFill="1" applyBorder="1"/>
    <xf numFmtId="0" fontId="13" fillId="7" borderId="23" xfId="2" applyFill="1" applyBorder="1"/>
    <xf numFmtId="0" fontId="20" fillId="3" borderId="0" xfId="2" applyFont="1" applyFill="1"/>
    <xf numFmtId="0" fontId="13" fillId="7" borderId="0" xfId="2" applyFill="1"/>
    <xf numFmtId="171" fontId="13" fillId="7" borderId="0" xfId="2" applyNumberFormat="1" applyFill="1"/>
    <xf numFmtId="0" fontId="21" fillId="5" borderId="38" xfId="2" applyFont="1" applyFill="1" applyBorder="1" applyAlignment="1">
      <alignment horizontal="right"/>
    </xf>
    <xf numFmtId="169" fontId="22" fillId="5" borderId="0" xfId="2" applyNumberFormat="1" applyFont="1" applyFill="1"/>
    <xf numFmtId="168" fontId="13" fillId="5" borderId="0" xfId="2" applyNumberFormat="1" applyFill="1"/>
    <xf numFmtId="0" fontId="16" fillId="3" borderId="0" xfId="0" applyFont="1" applyFill="1" applyProtection="1">
      <protection hidden="1"/>
    </xf>
    <xf numFmtId="0" fontId="16" fillId="3" borderId="0" xfId="0" applyFont="1" applyFill="1" applyProtection="1">
      <protection locked="0" hidden="1"/>
    </xf>
    <xf numFmtId="164" fontId="16" fillId="3" borderId="0" xfId="0" applyNumberFormat="1" applyFont="1" applyFill="1" applyProtection="1">
      <protection hidden="1"/>
    </xf>
    <xf numFmtId="167" fontId="1" fillId="3" borderId="0" xfId="1" applyNumberFormat="1" applyFill="1"/>
    <xf numFmtId="172" fontId="0" fillId="3" borderId="0" xfId="0" applyNumberFormat="1" applyFill="1"/>
    <xf numFmtId="4" fontId="2" fillId="3" borderId="0" xfId="0" applyNumberFormat="1" applyFont="1" applyFill="1" applyProtection="1">
      <protection hidden="1"/>
    </xf>
    <xf numFmtId="9" fontId="13" fillId="7" borderId="0" xfId="1" applyFont="1" applyFill="1"/>
    <xf numFmtId="4" fontId="3" fillId="0" borderId="22" xfId="0" applyNumberFormat="1" applyFont="1" applyBorder="1" applyAlignment="1">
      <alignment vertical="center" wrapText="1"/>
    </xf>
    <xf numFmtId="4" fontId="3" fillId="0" borderId="12" xfId="0" applyNumberFormat="1" applyFont="1" applyBorder="1" applyAlignment="1">
      <alignment horizontal="center" vertical="center" wrapText="1"/>
    </xf>
    <xf numFmtId="0" fontId="8" fillId="0" borderId="0" xfId="0" applyFont="1" applyAlignment="1">
      <alignment wrapText="1"/>
    </xf>
    <xf numFmtId="0" fontId="6" fillId="0" borderId="0" xfId="0" applyFont="1" applyAlignment="1">
      <alignment horizontal="right"/>
    </xf>
    <xf numFmtId="4" fontId="23" fillId="3" borderId="0" xfId="0" applyNumberFormat="1" applyFont="1" applyFill="1" applyAlignment="1">
      <alignment horizontal="right"/>
    </xf>
    <xf numFmtId="4" fontId="3" fillId="0" borderId="12" xfId="0" applyNumberFormat="1" applyFont="1" applyBorder="1" applyAlignment="1">
      <alignment horizontal="right" wrapText="1"/>
    </xf>
    <xf numFmtId="4" fontId="3" fillId="0" borderId="13" xfId="0" applyNumberFormat="1" applyFont="1" applyBorder="1" applyAlignment="1">
      <alignment wrapText="1"/>
    </xf>
    <xf numFmtId="164" fontId="3" fillId="0" borderId="0" xfId="0" applyNumberFormat="1" applyFont="1"/>
    <xf numFmtId="0" fontId="5" fillId="0" borderId="0" xfId="0" applyFont="1" applyAlignment="1">
      <alignment wrapText="1"/>
    </xf>
    <xf numFmtId="4" fontId="25" fillId="4" borderId="31" xfId="0" applyNumberFormat="1" applyFont="1" applyFill="1" applyBorder="1" applyAlignment="1">
      <alignment horizontal="right"/>
    </xf>
    <xf numFmtId="4" fontId="25" fillId="4" borderId="32" xfId="0" applyNumberFormat="1" applyFont="1" applyFill="1" applyBorder="1" applyAlignment="1">
      <alignment horizontal="right"/>
    </xf>
    <xf numFmtId="0" fontId="8" fillId="0" borderId="0" xfId="0" applyFont="1" applyAlignment="1">
      <alignment horizontal="center" wrapText="1"/>
    </xf>
    <xf numFmtId="10" fontId="13" fillId="7" borderId="37" xfId="2" applyNumberFormat="1" applyFill="1" applyBorder="1"/>
    <xf numFmtId="164" fontId="7" fillId="0" borderId="29" xfId="0" applyNumberFormat="1" applyFont="1" applyBorder="1" applyAlignment="1">
      <alignment horizontal="right"/>
    </xf>
    <xf numFmtId="0" fontId="6" fillId="0" borderId="29" xfId="0" applyFont="1" applyBorder="1"/>
    <xf numFmtId="0" fontId="3" fillId="0" borderId="0" xfId="0" applyFont="1" applyAlignment="1">
      <alignment vertical="center"/>
    </xf>
    <xf numFmtId="4" fontId="3" fillId="0" borderId="13" xfId="0" applyNumberFormat="1" applyFont="1" applyBorder="1" applyAlignment="1">
      <alignment horizontal="right" wrapText="1"/>
    </xf>
    <xf numFmtId="0" fontId="27" fillId="3" borderId="0" xfId="2" applyFont="1" applyFill="1" applyAlignment="1">
      <alignment horizontal="right"/>
    </xf>
    <xf numFmtId="0" fontId="28" fillId="3" borderId="0" xfId="2" applyFont="1" applyFill="1" applyAlignment="1">
      <alignment horizontal="right"/>
    </xf>
    <xf numFmtId="169" fontId="13" fillId="7" borderId="29" xfId="2" applyNumberFormat="1" applyFill="1" applyBorder="1"/>
    <xf numFmtId="2" fontId="13" fillId="5" borderId="0" xfId="2" applyNumberFormat="1" applyFill="1"/>
    <xf numFmtId="4" fontId="3" fillId="3" borderId="12" xfId="0" applyNumberFormat="1" applyFont="1" applyFill="1" applyBorder="1" applyAlignment="1">
      <alignment horizontal="right" wrapText="1"/>
    </xf>
    <xf numFmtId="4" fontId="3" fillId="3" borderId="13" xfId="0" applyNumberFormat="1" applyFont="1" applyFill="1" applyBorder="1" applyAlignment="1">
      <alignment wrapText="1"/>
    </xf>
    <xf numFmtId="4" fontId="24" fillId="3" borderId="12" xfId="0" applyNumberFormat="1" applyFont="1" applyFill="1" applyBorder="1" applyAlignment="1">
      <alignment vertical="center" wrapText="1"/>
    </xf>
    <xf numFmtId="4" fontId="24" fillId="3" borderId="13" xfId="0" applyNumberFormat="1" applyFont="1" applyFill="1" applyBorder="1" applyAlignment="1">
      <alignment vertical="center" wrapText="1"/>
    </xf>
    <xf numFmtId="0" fontId="3" fillId="0" borderId="13" xfId="0" applyFont="1" applyBorder="1" applyAlignment="1">
      <alignment horizontal="center" vertical="center" wrapText="1"/>
    </xf>
    <xf numFmtId="2" fontId="14" fillId="5" borderId="0" xfId="2" applyNumberFormat="1" applyFont="1" applyFill="1" applyAlignment="1">
      <alignment horizontal="right"/>
    </xf>
    <xf numFmtId="2" fontId="15" fillId="5" borderId="0" xfId="2" applyNumberFormat="1" applyFont="1" applyFill="1" applyAlignment="1">
      <alignment horizontal="right"/>
    </xf>
    <xf numFmtId="2" fontId="17" fillId="5" borderId="0" xfId="2" applyNumberFormat="1" applyFont="1" applyFill="1"/>
    <xf numFmtId="2" fontId="13" fillId="3" borderId="0" xfId="2" applyNumberFormat="1" applyFill="1"/>
    <xf numFmtId="0" fontId="0" fillId="3" borderId="0" xfId="0" applyFill="1" applyAlignment="1">
      <alignment horizontal="right"/>
    </xf>
    <xf numFmtId="3" fontId="13" fillId="7" borderId="0" xfId="2" applyNumberFormat="1" applyFill="1"/>
    <xf numFmtId="167" fontId="13" fillId="7" borderId="37" xfId="2" applyNumberFormat="1" applyFill="1" applyBorder="1"/>
    <xf numFmtId="2" fontId="20" fillId="3" borderId="0" xfId="2" applyNumberFormat="1" applyFont="1" applyFill="1"/>
    <xf numFmtId="173" fontId="0" fillId="3" borderId="0" xfId="0" applyNumberFormat="1" applyFill="1" applyProtection="1">
      <protection hidden="1"/>
    </xf>
    <xf numFmtId="2" fontId="21" fillId="5" borderId="38" xfId="2" applyNumberFormat="1" applyFont="1" applyFill="1" applyBorder="1" applyAlignment="1">
      <alignment horizontal="right"/>
    </xf>
    <xf numFmtId="0" fontId="29" fillId="0" borderId="0" xfId="0" applyFont="1"/>
    <xf numFmtId="4" fontId="3" fillId="3" borderId="13" xfId="0" applyNumberFormat="1" applyFont="1" applyFill="1" applyBorder="1" applyAlignment="1">
      <alignment horizontal="right" wrapText="1"/>
    </xf>
    <xf numFmtId="164" fontId="25" fillId="0" borderId="29" xfId="0" applyNumberFormat="1" applyFont="1" applyBorder="1" applyAlignment="1">
      <alignment horizontal="right"/>
    </xf>
    <xf numFmtId="0" fontId="25" fillId="0" borderId="29" xfId="0" applyFont="1" applyBorder="1"/>
    <xf numFmtId="0" fontId="7" fillId="2" borderId="5" xfId="0" applyFont="1" applyFill="1" applyBorder="1" applyAlignment="1">
      <alignment horizontal="center"/>
    </xf>
    <xf numFmtId="0" fontId="7" fillId="2" borderId="6" xfId="0" applyFont="1" applyFill="1" applyBorder="1" applyAlignment="1">
      <alignment horizontal="center"/>
    </xf>
    <xf numFmtId="4" fontId="32" fillId="0" borderId="12" xfId="0" applyNumberFormat="1" applyFont="1" applyBorder="1" applyAlignment="1">
      <alignment horizontal="right" wrapText="1"/>
    </xf>
    <xf numFmtId="4" fontId="32" fillId="0" borderId="13" xfId="0" applyNumberFormat="1" applyFont="1" applyBorder="1" applyAlignment="1">
      <alignment wrapText="1"/>
    </xf>
    <xf numFmtId="4" fontId="32" fillId="0" borderId="13" xfId="0" applyNumberFormat="1" applyFont="1" applyBorder="1" applyAlignment="1">
      <alignment horizontal="right" wrapText="1"/>
    </xf>
    <xf numFmtId="4" fontId="32" fillId="3" borderId="12" xfId="0" applyNumberFormat="1" applyFont="1" applyFill="1" applyBorder="1" applyAlignment="1">
      <alignment horizontal="right" wrapText="1"/>
    </xf>
    <xf numFmtId="4" fontId="32" fillId="3" borderId="13" xfId="0" applyNumberFormat="1" applyFont="1" applyFill="1" applyBorder="1" applyAlignment="1">
      <alignment horizontal="right" wrapText="1"/>
    </xf>
    <xf numFmtId="4" fontId="32" fillId="3" borderId="13" xfId="0" applyNumberFormat="1" applyFont="1" applyFill="1" applyBorder="1" applyAlignment="1">
      <alignment wrapText="1"/>
    </xf>
    <xf numFmtId="4" fontId="7" fillId="2" borderId="25" xfId="0" applyNumberFormat="1" applyFont="1" applyFill="1" applyBorder="1" applyAlignment="1">
      <alignment horizontal="right"/>
    </xf>
    <xf numFmtId="4" fontId="7" fillId="3" borderId="27" xfId="0" applyNumberFormat="1" applyFont="1" applyFill="1" applyBorder="1" applyAlignment="1">
      <alignment horizontal="right"/>
    </xf>
    <xf numFmtId="4" fontId="7" fillId="3" borderId="25" xfId="0" applyNumberFormat="1" applyFont="1" applyFill="1" applyBorder="1" applyAlignment="1">
      <alignment horizontal="right"/>
    </xf>
    <xf numFmtId="4" fontId="7" fillId="2" borderId="12" xfId="0" applyNumberFormat="1" applyFont="1" applyFill="1" applyBorder="1" applyAlignment="1">
      <alignment horizontal="center"/>
    </xf>
    <xf numFmtId="0" fontId="7" fillId="2" borderId="24" xfId="0" applyFont="1" applyFill="1" applyBorder="1" applyAlignment="1">
      <alignment horizontal="center"/>
    </xf>
    <xf numFmtId="4" fontId="7" fillId="0" borderId="39" xfId="0" applyNumberFormat="1" applyFont="1" applyBorder="1" applyAlignment="1">
      <alignment horizontal="right"/>
    </xf>
    <xf numFmtId="4" fontId="7" fillId="0" borderId="40" xfId="0" applyNumberFormat="1" applyFont="1" applyBorder="1" applyAlignment="1">
      <alignment horizontal="right"/>
    </xf>
    <xf numFmtId="4" fontId="7" fillId="0" borderId="27" xfId="0" applyNumberFormat="1" applyFont="1" applyBorder="1" applyAlignment="1">
      <alignment horizontal="right"/>
    </xf>
    <xf numFmtId="4" fontId="7" fillId="0" borderId="28" xfId="0" applyNumberFormat="1" applyFont="1" applyBorder="1" applyAlignment="1">
      <alignment horizontal="right"/>
    </xf>
    <xf numFmtId="4" fontId="32" fillId="0" borderId="27" xfId="0" applyNumberFormat="1" applyFont="1" applyBorder="1" applyAlignment="1">
      <alignment horizontal="right"/>
    </xf>
    <xf numFmtId="4" fontId="7" fillId="0" borderId="27" xfId="0" applyNumberFormat="1" applyFont="1" applyBorder="1"/>
    <xf numFmtId="4" fontId="7" fillId="0" borderId="31" xfId="0" applyNumberFormat="1" applyFont="1" applyBorder="1"/>
    <xf numFmtId="0" fontId="3" fillId="3" borderId="15"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0" borderId="10" xfId="0" applyFont="1" applyBorder="1"/>
    <xf numFmtId="0" fontId="3" fillId="0" borderId="11" xfId="0" applyFont="1" applyBorder="1"/>
    <xf numFmtId="0" fontId="3" fillId="0" borderId="1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5" xfId="0" applyFont="1" applyBorder="1" applyAlignment="1">
      <alignment horizontal="center" vertical="center" wrapText="1"/>
    </xf>
    <xf numFmtId="164" fontId="7" fillId="0" borderId="41" xfId="0" applyNumberFormat="1" applyFont="1" applyBorder="1" applyAlignment="1">
      <alignment horizontal="center"/>
    </xf>
    <xf numFmtId="164" fontId="7" fillId="0" borderId="42" xfId="0" applyNumberFormat="1" applyFont="1" applyBorder="1" applyAlignment="1">
      <alignment horizontal="center"/>
    </xf>
    <xf numFmtId="165" fontId="4" fillId="0" borderId="41" xfId="0" applyNumberFormat="1" applyFont="1" applyBorder="1" applyAlignment="1">
      <alignment horizontal="center"/>
    </xf>
    <xf numFmtId="165" fontId="4" fillId="0" borderId="42" xfId="0" applyNumberFormat="1" applyFont="1" applyBorder="1" applyAlignment="1">
      <alignment horizontal="center"/>
    </xf>
    <xf numFmtId="0" fontId="6" fillId="0" borderId="41" xfId="0" applyFont="1" applyBorder="1" applyAlignment="1">
      <alignment horizontal="center"/>
    </xf>
    <xf numFmtId="0" fontId="6" fillId="0" borderId="42" xfId="0" applyFont="1" applyBorder="1" applyAlignment="1">
      <alignment horizontal="center"/>
    </xf>
    <xf numFmtId="0" fontId="26" fillId="0" borderId="0" xfId="0" applyFont="1" applyAlignment="1">
      <alignment horizontal="left" vertical="center" wrapText="1"/>
    </xf>
    <xf numFmtId="0" fontId="5" fillId="0" borderId="0" xfId="0" applyFont="1" applyAlignment="1">
      <alignment horizontal="center" wrapText="1"/>
    </xf>
    <xf numFmtId="0" fontId="6" fillId="0" borderId="0" xfId="0" applyFont="1" applyAlignment="1">
      <alignment horizontal="left" wrapText="1"/>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xf numFmtId="4" fontId="11" fillId="0" borderId="21" xfId="0" applyNumberFormat="1" applyFont="1" applyBorder="1" applyAlignment="1">
      <alignment horizontal="center" vertical="center" wrapText="1"/>
    </xf>
    <xf numFmtId="4" fontId="11" fillId="0" borderId="22" xfId="0" applyNumberFormat="1" applyFont="1" applyBorder="1" applyAlignment="1">
      <alignment horizontal="center" vertical="center" wrapText="1"/>
    </xf>
    <xf numFmtId="4" fontId="11" fillId="0" borderId="23" xfId="0" applyNumberFormat="1" applyFont="1" applyBorder="1" applyAlignment="1">
      <alignment horizontal="center" vertical="center" wrapText="1"/>
    </xf>
    <xf numFmtId="4" fontId="3" fillId="0" borderId="14"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4" fontId="3" fillId="0" borderId="20" xfId="0" applyNumberFormat="1" applyFont="1" applyBorder="1" applyAlignment="1">
      <alignment horizontal="center" vertical="center" wrapText="1"/>
    </xf>
    <xf numFmtId="0" fontId="4" fillId="0" borderId="30" xfId="0" applyFont="1" applyBorder="1" applyAlignment="1">
      <alignment horizontal="center"/>
    </xf>
    <xf numFmtId="0" fontId="4" fillId="0" borderId="34" xfId="0" applyFont="1" applyBorder="1" applyAlignment="1">
      <alignment horizontal="center"/>
    </xf>
    <xf numFmtId="164" fontId="32" fillId="0" borderId="3" xfId="0" applyNumberFormat="1" applyFont="1" applyBorder="1" applyAlignment="1">
      <alignment horizontal="center"/>
    </xf>
    <xf numFmtId="164" fontId="32" fillId="0" borderId="8" xfId="0" applyNumberFormat="1" applyFont="1" applyBorder="1" applyAlignment="1">
      <alignment horizontal="center"/>
    </xf>
    <xf numFmtId="164" fontId="31" fillId="0" borderId="3" xfId="0" applyNumberFormat="1" applyFont="1" applyBorder="1" applyAlignment="1">
      <alignment horizontal="center"/>
    </xf>
    <xf numFmtId="164" fontId="31" fillId="0" borderId="8" xfId="0" applyNumberFormat="1" applyFont="1" applyBorder="1" applyAlignment="1">
      <alignment horizontal="center"/>
    </xf>
    <xf numFmtId="4" fontId="6" fillId="0" borderId="39" xfId="0" applyNumberFormat="1" applyFont="1" applyBorder="1" applyAlignment="1">
      <alignment horizontal="right"/>
    </xf>
    <xf numFmtId="4" fontId="6" fillId="0" borderId="40" xfId="0" applyNumberFormat="1" applyFont="1" applyBorder="1" applyAlignment="1">
      <alignment horizontal="right"/>
    </xf>
    <xf numFmtId="3" fontId="7" fillId="0" borderId="31" xfId="0" applyNumberFormat="1" applyFont="1" applyBorder="1"/>
  </cellXfs>
  <cellStyles count="4">
    <cellStyle name="Normaallaad 4" xfId="2" xr:uid="{00000000-0005-0000-0000-000001000000}"/>
    <cellStyle name="Normal" xfId="0" builtinId="0"/>
    <cellStyle name="Normal 2" xfId="3"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8"/>
  <sheetViews>
    <sheetView tabSelected="1" zoomScale="90" zoomScaleNormal="90" workbookViewId="0"/>
  </sheetViews>
  <sheetFormatPr defaultRowHeight="14" x14ac:dyDescent="0.3"/>
  <cols>
    <col min="1" max="1" width="5.453125" style="1" customWidth="1"/>
    <col min="2" max="2" width="7.54296875" style="1" customWidth="1"/>
    <col min="3" max="3" width="7.7265625" style="1" customWidth="1"/>
    <col min="4" max="4" width="54.81640625" style="1" customWidth="1"/>
    <col min="5" max="10" width="15.36328125" style="1" customWidth="1"/>
    <col min="11" max="12" width="27.90625" style="1" customWidth="1"/>
    <col min="13" max="13" width="10.26953125" style="1" bestFit="1" customWidth="1"/>
    <col min="14" max="252" width="9.26953125" style="1"/>
    <col min="253" max="253" width="5.453125" style="1" customWidth="1"/>
    <col min="254" max="254" width="7.54296875" style="1" customWidth="1"/>
    <col min="255" max="255" width="7.7265625" style="1" customWidth="1"/>
    <col min="256" max="256" width="50.7265625" style="1" customWidth="1"/>
    <col min="257" max="257" width="16.453125" style="1" customWidth="1"/>
    <col min="258" max="260" width="16.54296875" style="1" customWidth="1"/>
    <col min="261" max="261" width="32.54296875" style="1" customWidth="1"/>
    <col min="262" max="262" width="32.453125" style="1" customWidth="1"/>
    <col min="263" max="263" width="16.453125" style="1" customWidth="1"/>
    <col min="264" max="264" width="9.26953125" style="1"/>
    <col min="265" max="266" width="0" style="1" hidden="1" customWidth="1"/>
    <col min="267" max="267" width="9.26953125" style="1"/>
    <col min="268" max="268" width="11.453125" style="1" bestFit="1" customWidth="1"/>
    <col min="269" max="269" width="10.26953125" style="1" bestFit="1" customWidth="1"/>
    <col min="270" max="508" width="9.26953125" style="1"/>
    <col min="509" max="509" width="5.453125" style="1" customWidth="1"/>
    <col min="510" max="510" width="7.54296875" style="1" customWidth="1"/>
    <col min="511" max="511" width="7.7265625" style="1" customWidth="1"/>
    <col min="512" max="512" width="50.7265625" style="1" customWidth="1"/>
    <col min="513" max="513" width="16.453125" style="1" customWidth="1"/>
    <col min="514" max="516" width="16.54296875" style="1" customWidth="1"/>
    <col min="517" max="517" width="32.54296875" style="1" customWidth="1"/>
    <col min="518" max="518" width="32.453125" style="1" customWidth="1"/>
    <col min="519" max="519" width="16.453125" style="1" customWidth="1"/>
    <col min="520" max="520" width="9.26953125" style="1"/>
    <col min="521" max="522" width="0" style="1" hidden="1" customWidth="1"/>
    <col min="523" max="523" width="9.26953125" style="1"/>
    <col min="524" max="524" width="11.453125" style="1" bestFit="1" customWidth="1"/>
    <col min="525" max="525" width="10.26953125" style="1" bestFit="1" customWidth="1"/>
    <col min="526" max="764" width="9.26953125" style="1"/>
    <col min="765" max="765" width="5.453125" style="1" customWidth="1"/>
    <col min="766" max="766" width="7.54296875" style="1" customWidth="1"/>
    <col min="767" max="767" width="7.7265625" style="1" customWidth="1"/>
    <col min="768" max="768" width="50.7265625" style="1" customWidth="1"/>
    <col min="769" max="769" width="16.453125" style="1" customWidth="1"/>
    <col min="770" max="772" width="16.54296875" style="1" customWidth="1"/>
    <col min="773" max="773" width="32.54296875" style="1" customWidth="1"/>
    <col min="774" max="774" width="32.453125" style="1" customWidth="1"/>
    <col min="775" max="775" width="16.453125" style="1" customWidth="1"/>
    <col min="776" max="776" width="9.26953125" style="1"/>
    <col min="777" max="778" width="0" style="1" hidden="1" customWidth="1"/>
    <col min="779" max="779" width="9.26953125" style="1"/>
    <col min="780" max="780" width="11.453125" style="1" bestFit="1" customWidth="1"/>
    <col min="781" max="781" width="10.26953125" style="1" bestFit="1" customWidth="1"/>
    <col min="782" max="1020" width="9.26953125" style="1"/>
    <col min="1021" max="1021" width="5.453125" style="1" customWidth="1"/>
    <col min="1022" max="1022" width="7.54296875" style="1" customWidth="1"/>
    <col min="1023" max="1023" width="7.7265625" style="1" customWidth="1"/>
    <col min="1024" max="1024" width="50.7265625" style="1" customWidth="1"/>
    <col min="1025" max="1025" width="16.453125" style="1" customWidth="1"/>
    <col min="1026" max="1028" width="16.54296875" style="1" customWidth="1"/>
    <col min="1029" max="1029" width="32.54296875" style="1" customWidth="1"/>
    <col min="1030" max="1030" width="32.453125" style="1" customWidth="1"/>
    <col min="1031" max="1031" width="16.453125" style="1" customWidth="1"/>
    <col min="1032" max="1032" width="9.26953125" style="1"/>
    <col min="1033" max="1034" width="0" style="1" hidden="1" customWidth="1"/>
    <col min="1035" max="1035" width="9.26953125" style="1"/>
    <col min="1036" max="1036" width="11.453125" style="1" bestFit="1" customWidth="1"/>
    <col min="1037" max="1037" width="10.26953125" style="1" bestFit="1" customWidth="1"/>
    <col min="1038" max="1276" width="9.26953125" style="1"/>
    <col min="1277" max="1277" width="5.453125" style="1" customWidth="1"/>
    <col min="1278" max="1278" width="7.54296875" style="1" customWidth="1"/>
    <col min="1279" max="1279" width="7.7265625" style="1" customWidth="1"/>
    <col min="1280" max="1280" width="50.7265625" style="1" customWidth="1"/>
    <col min="1281" max="1281" width="16.453125" style="1" customWidth="1"/>
    <col min="1282" max="1284" width="16.54296875" style="1" customWidth="1"/>
    <col min="1285" max="1285" width="32.54296875" style="1" customWidth="1"/>
    <col min="1286" max="1286" width="32.453125" style="1" customWidth="1"/>
    <col min="1287" max="1287" width="16.453125" style="1" customWidth="1"/>
    <col min="1288" max="1288" width="9.26953125" style="1"/>
    <col min="1289" max="1290" width="0" style="1" hidden="1" customWidth="1"/>
    <col min="1291" max="1291" width="9.26953125" style="1"/>
    <col min="1292" max="1292" width="11.453125" style="1" bestFit="1" customWidth="1"/>
    <col min="1293" max="1293" width="10.26953125" style="1" bestFit="1" customWidth="1"/>
    <col min="1294" max="1532" width="9.26953125" style="1"/>
    <col min="1533" max="1533" width="5.453125" style="1" customWidth="1"/>
    <col min="1534" max="1534" width="7.54296875" style="1" customWidth="1"/>
    <col min="1535" max="1535" width="7.7265625" style="1" customWidth="1"/>
    <col min="1536" max="1536" width="50.7265625" style="1" customWidth="1"/>
    <col min="1537" max="1537" width="16.453125" style="1" customWidth="1"/>
    <col min="1538" max="1540" width="16.54296875" style="1" customWidth="1"/>
    <col min="1541" max="1541" width="32.54296875" style="1" customWidth="1"/>
    <col min="1542" max="1542" width="32.453125" style="1" customWidth="1"/>
    <col min="1543" max="1543" width="16.453125" style="1" customWidth="1"/>
    <col min="1544" max="1544" width="9.26953125" style="1"/>
    <col min="1545" max="1546" width="0" style="1" hidden="1" customWidth="1"/>
    <col min="1547" max="1547" width="9.26953125" style="1"/>
    <col min="1548" max="1548" width="11.453125" style="1" bestFit="1" customWidth="1"/>
    <col min="1549" max="1549" width="10.26953125" style="1" bestFit="1" customWidth="1"/>
    <col min="1550" max="1788" width="9.26953125" style="1"/>
    <col min="1789" max="1789" width="5.453125" style="1" customWidth="1"/>
    <col min="1790" max="1790" width="7.54296875" style="1" customWidth="1"/>
    <col min="1791" max="1791" width="7.7265625" style="1" customWidth="1"/>
    <col min="1792" max="1792" width="50.7265625" style="1" customWidth="1"/>
    <col min="1793" max="1793" width="16.453125" style="1" customWidth="1"/>
    <col min="1794" max="1796" width="16.54296875" style="1" customWidth="1"/>
    <col min="1797" max="1797" width="32.54296875" style="1" customWidth="1"/>
    <col min="1798" max="1798" width="32.453125" style="1" customWidth="1"/>
    <col min="1799" max="1799" width="16.453125" style="1" customWidth="1"/>
    <col min="1800" max="1800" width="9.26953125" style="1"/>
    <col min="1801" max="1802" width="0" style="1" hidden="1" customWidth="1"/>
    <col min="1803" max="1803" width="9.26953125" style="1"/>
    <col min="1804" max="1804" width="11.453125" style="1" bestFit="1" customWidth="1"/>
    <col min="1805" max="1805" width="10.26953125" style="1" bestFit="1" customWidth="1"/>
    <col min="1806" max="2044" width="9.26953125" style="1"/>
    <col min="2045" max="2045" width="5.453125" style="1" customWidth="1"/>
    <col min="2046" max="2046" width="7.54296875" style="1" customWidth="1"/>
    <col min="2047" max="2047" width="7.7265625" style="1" customWidth="1"/>
    <col min="2048" max="2048" width="50.7265625" style="1" customWidth="1"/>
    <col min="2049" max="2049" width="16.453125" style="1" customWidth="1"/>
    <col min="2050" max="2052" width="16.54296875" style="1" customWidth="1"/>
    <col min="2053" max="2053" width="32.54296875" style="1" customWidth="1"/>
    <col min="2054" max="2054" width="32.453125" style="1" customWidth="1"/>
    <col min="2055" max="2055" width="16.453125" style="1" customWidth="1"/>
    <col min="2056" max="2056" width="9.26953125" style="1"/>
    <col min="2057" max="2058" width="0" style="1" hidden="1" customWidth="1"/>
    <col min="2059" max="2059" width="9.26953125" style="1"/>
    <col min="2060" max="2060" width="11.453125" style="1" bestFit="1" customWidth="1"/>
    <col min="2061" max="2061" width="10.26953125" style="1" bestFit="1" customWidth="1"/>
    <col min="2062" max="2300" width="9.26953125" style="1"/>
    <col min="2301" max="2301" width="5.453125" style="1" customWidth="1"/>
    <col min="2302" max="2302" width="7.54296875" style="1" customWidth="1"/>
    <col min="2303" max="2303" width="7.7265625" style="1" customWidth="1"/>
    <col min="2304" max="2304" width="50.7265625" style="1" customWidth="1"/>
    <col min="2305" max="2305" width="16.453125" style="1" customWidth="1"/>
    <col min="2306" max="2308" width="16.54296875" style="1" customWidth="1"/>
    <col min="2309" max="2309" width="32.54296875" style="1" customWidth="1"/>
    <col min="2310" max="2310" width="32.453125" style="1" customWidth="1"/>
    <col min="2311" max="2311" width="16.453125" style="1" customWidth="1"/>
    <col min="2312" max="2312" width="9.26953125" style="1"/>
    <col min="2313" max="2314" width="0" style="1" hidden="1" customWidth="1"/>
    <col min="2315" max="2315" width="9.26953125" style="1"/>
    <col min="2316" max="2316" width="11.453125" style="1" bestFit="1" customWidth="1"/>
    <col min="2317" max="2317" width="10.26953125" style="1" bestFit="1" customWidth="1"/>
    <col min="2318" max="2556" width="9.26953125" style="1"/>
    <col min="2557" max="2557" width="5.453125" style="1" customWidth="1"/>
    <col min="2558" max="2558" width="7.54296875" style="1" customWidth="1"/>
    <col min="2559" max="2559" width="7.7265625" style="1" customWidth="1"/>
    <col min="2560" max="2560" width="50.7265625" style="1" customWidth="1"/>
    <col min="2561" max="2561" width="16.453125" style="1" customWidth="1"/>
    <col min="2562" max="2564" width="16.54296875" style="1" customWidth="1"/>
    <col min="2565" max="2565" width="32.54296875" style="1" customWidth="1"/>
    <col min="2566" max="2566" width="32.453125" style="1" customWidth="1"/>
    <col min="2567" max="2567" width="16.453125" style="1" customWidth="1"/>
    <col min="2568" max="2568" width="9.26953125" style="1"/>
    <col min="2569" max="2570" width="0" style="1" hidden="1" customWidth="1"/>
    <col min="2571" max="2571" width="9.26953125" style="1"/>
    <col min="2572" max="2572" width="11.453125" style="1" bestFit="1" customWidth="1"/>
    <col min="2573" max="2573" width="10.26953125" style="1" bestFit="1" customWidth="1"/>
    <col min="2574" max="2812" width="9.26953125" style="1"/>
    <col min="2813" max="2813" width="5.453125" style="1" customWidth="1"/>
    <col min="2814" max="2814" width="7.54296875" style="1" customWidth="1"/>
    <col min="2815" max="2815" width="7.7265625" style="1" customWidth="1"/>
    <col min="2816" max="2816" width="50.7265625" style="1" customWidth="1"/>
    <col min="2817" max="2817" width="16.453125" style="1" customWidth="1"/>
    <col min="2818" max="2820" width="16.54296875" style="1" customWidth="1"/>
    <col min="2821" max="2821" width="32.54296875" style="1" customWidth="1"/>
    <col min="2822" max="2822" width="32.453125" style="1" customWidth="1"/>
    <col min="2823" max="2823" width="16.453125" style="1" customWidth="1"/>
    <col min="2824" max="2824" width="9.26953125" style="1"/>
    <col min="2825" max="2826" width="0" style="1" hidden="1" customWidth="1"/>
    <col min="2827" max="2827" width="9.26953125" style="1"/>
    <col min="2828" max="2828" width="11.453125" style="1" bestFit="1" customWidth="1"/>
    <col min="2829" max="2829" width="10.26953125" style="1" bestFit="1" customWidth="1"/>
    <col min="2830" max="3068" width="9.26953125" style="1"/>
    <col min="3069" max="3069" width="5.453125" style="1" customWidth="1"/>
    <col min="3070" max="3070" width="7.54296875" style="1" customWidth="1"/>
    <col min="3071" max="3071" width="7.7265625" style="1" customWidth="1"/>
    <col min="3072" max="3072" width="50.7265625" style="1" customWidth="1"/>
    <col min="3073" max="3073" width="16.453125" style="1" customWidth="1"/>
    <col min="3074" max="3076" width="16.54296875" style="1" customWidth="1"/>
    <col min="3077" max="3077" width="32.54296875" style="1" customWidth="1"/>
    <col min="3078" max="3078" width="32.453125" style="1" customWidth="1"/>
    <col min="3079" max="3079" width="16.453125" style="1" customWidth="1"/>
    <col min="3080" max="3080" width="9.26953125" style="1"/>
    <col min="3081" max="3082" width="0" style="1" hidden="1" customWidth="1"/>
    <col min="3083" max="3083" width="9.26953125" style="1"/>
    <col min="3084" max="3084" width="11.453125" style="1" bestFit="1" customWidth="1"/>
    <col min="3085" max="3085" width="10.26953125" style="1" bestFit="1" customWidth="1"/>
    <col min="3086" max="3324" width="9.26953125" style="1"/>
    <col min="3325" max="3325" width="5.453125" style="1" customWidth="1"/>
    <col min="3326" max="3326" width="7.54296875" style="1" customWidth="1"/>
    <col min="3327" max="3327" width="7.7265625" style="1" customWidth="1"/>
    <col min="3328" max="3328" width="50.7265625" style="1" customWidth="1"/>
    <col min="3329" max="3329" width="16.453125" style="1" customWidth="1"/>
    <col min="3330" max="3332" width="16.54296875" style="1" customWidth="1"/>
    <col min="3333" max="3333" width="32.54296875" style="1" customWidth="1"/>
    <col min="3334" max="3334" width="32.453125" style="1" customWidth="1"/>
    <col min="3335" max="3335" width="16.453125" style="1" customWidth="1"/>
    <col min="3336" max="3336" width="9.26953125" style="1"/>
    <col min="3337" max="3338" width="0" style="1" hidden="1" customWidth="1"/>
    <col min="3339" max="3339" width="9.26953125" style="1"/>
    <col min="3340" max="3340" width="11.453125" style="1" bestFit="1" customWidth="1"/>
    <col min="3341" max="3341" width="10.26953125" style="1" bestFit="1" customWidth="1"/>
    <col min="3342" max="3580" width="9.26953125" style="1"/>
    <col min="3581" max="3581" width="5.453125" style="1" customWidth="1"/>
    <col min="3582" max="3582" width="7.54296875" style="1" customWidth="1"/>
    <col min="3583" max="3583" width="7.7265625" style="1" customWidth="1"/>
    <col min="3584" max="3584" width="50.7265625" style="1" customWidth="1"/>
    <col min="3585" max="3585" width="16.453125" style="1" customWidth="1"/>
    <col min="3586" max="3588" width="16.54296875" style="1" customWidth="1"/>
    <col min="3589" max="3589" width="32.54296875" style="1" customWidth="1"/>
    <col min="3590" max="3590" width="32.453125" style="1" customWidth="1"/>
    <col min="3591" max="3591" width="16.453125" style="1" customWidth="1"/>
    <col min="3592" max="3592" width="9.26953125" style="1"/>
    <col min="3593" max="3594" width="0" style="1" hidden="1" customWidth="1"/>
    <col min="3595" max="3595" width="9.26953125" style="1"/>
    <col min="3596" max="3596" width="11.453125" style="1" bestFit="1" customWidth="1"/>
    <col min="3597" max="3597" width="10.26953125" style="1" bestFit="1" customWidth="1"/>
    <col min="3598" max="3836" width="9.26953125" style="1"/>
    <col min="3837" max="3837" width="5.453125" style="1" customWidth="1"/>
    <col min="3838" max="3838" width="7.54296875" style="1" customWidth="1"/>
    <col min="3839" max="3839" width="7.7265625" style="1" customWidth="1"/>
    <col min="3840" max="3840" width="50.7265625" style="1" customWidth="1"/>
    <col min="3841" max="3841" width="16.453125" style="1" customWidth="1"/>
    <col min="3842" max="3844" width="16.54296875" style="1" customWidth="1"/>
    <col min="3845" max="3845" width="32.54296875" style="1" customWidth="1"/>
    <col min="3846" max="3846" width="32.453125" style="1" customWidth="1"/>
    <col min="3847" max="3847" width="16.453125" style="1" customWidth="1"/>
    <col min="3848" max="3848" width="9.26953125" style="1"/>
    <col min="3849" max="3850" width="0" style="1" hidden="1" customWidth="1"/>
    <col min="3851" max="3851" width="9.26953125" style="1"/>
    <col min="3852" max="3852" width="11.453125" style="1" bestFit="1" customWidth="1"/>
    <col min="3853" max="3853" width="10.26953125" style="1" bestFit="1" customWidth="1"/>
    <col min="3854" max="4092" width="9.26953125" style="1"/>
    <col min="4093" max="4093" width="5.453125" style="1" customWidth="1"/>
    <col min="4094" max="4094" width="7.54296875" style="1" customWidth="1"/>
    <col min="4095" max="4095" width="7.7265625" style="1" customWidth="1"/>
    <col min="4096" max="4096" width="50.7265625" style="1" customWidth="1"/>
    <col min="4097" max="4097" width="16.453125" style="1" customWidth="1"/>
    <col min="4098" max="4100" width="16.54296875" style="1" customWidth="1"/>
    <col min="4101" max="4101" width="32.54296875" style="1" customWidth="1"/>
    <col min="4102" max="4102" width="32.453125" style="1" customWidth="1"/>
    <col min="4103" max="4103" width="16.453125" style="1" customWidth="1"/>
    <col min="4104" max="4104" width="9.26953125" style="1"/>
    <col min="4105" max="4106" width="0" style="1" hidden="1" customWidth="1"/>
    <col min="4107" max="4107" width="9.26953125" style="1"/>
    <col min="4108" max="4108" width="11.453125" style="1" bestFit="1" customWidth="1"/>
    <col min="4109" max="4109" width="10.26953125" style="1" bestFit="1" customWidth="1"/>
    <col min="4110" max="4348" width="9.26953125" style="1"/>
    <col min="4349" max="4349" width="5.453125" style="1" customWidth="1"/>
    <col min="4350" max="4350" width="7.54296875" style="1" customWidth="1"/>
    <col min="4351" max="4351" width="7.7265625" style="1" customWidth="1"/>
    <col min="4352" max="4352" width="50.7265625" style="1" customWidth="1"/>
    <col min="4353" max="4353" width="16.453125" style="1" customWidth="1"/>
    <col min="4354" max="4356" width="16.54296875" style="1" customWidth="1"/>
    <col min="4357" max="4357" width="32.54296875" style="1" customWidth="1"/>
    <col min="4358" max="4358" width="32.453125" style="1" customWidth="1"/>
    <col min="4359" max="4359" width="16.453125" style="1" customWidth="1"/>
    <col min="4360" max="4360" width="9.26953125" style="1"/>
    <col min="4361" max="4362" width="0" style="1" hidden="1" customWidth="1"/>
    <col min="4363" max="4363" width="9.26953125" style="1"/>
    <col min="4364" max="4364" width="11.453125" style="1" bestFit="1" customWidth="1"/>
    <col min="4365" max="4365" width="10.26953125" style="1" bestFit="1" customWidth="1"/>
    <col min="4366" max="4604" width="9.26953125" style="1"/>
    <col min="4605" max="4605" width="5.453125" style="1" customWidth="1"/>
    <col min="4606" max="4606" width="7.54296875" style="1" customWidth="1"/>
    <col min="4607" max="4607" width="7.7265625" style="1" customWidth="1"/>
    <col min="4608" max="4608" width="50.7265625" style="1" customWidth="1"/>
    <col min="4609" max="4609" width="16.453125" style="1" customWidth="1"/>
    <col min="4610" max="4612" width="16.54296875" style="1" customWidth="1"/>
    <col min="4613" max="4613" width="32.54296875" style="1" customWidth="1"/>
    <col min="4614" max="4614" width="32.453125" style="1" customWidth="1"/>
    <col min="4615" max="4615" width="16.453125" style="1" customWidth="1"/>
    <col min="4616" max="4616" width="9.26953125" style="1"/>
    <col min="4617" max="4618" width="0" style="1" hidden="1" customWidth="1"/>
    <col min="4619" max="4619" width="9.26953125" style="1"/>
    <col min="4620" max="4620" width="11.453125" style="1" bestFit="1" customWidth="1"/>
    <col min="4621" max="4621" width="10.26953125" style="1" bestFit="1" customWidth="1"/>
    <col min="4622" max="4860" width="9.26953125" style="1"/>
    <col min="4861" max="4861" width="5.453125" style="1" customWidth="1"/>
    <col min="4862" max="4862" width="7.54296875" style="1" customWidth="1"/>
    <col min="4863" max="4863" width="7.7265625" style="1" customWidth="1"/>
    <col min="4864" max="4864" width="50.7265625" style="1" customWidth="1"/>
    <col min="4865" max="4865" width="16.453125" style="1" customWidth="1"/>
    <col min="4866" max="4868" width="16.54296875" style="1" customWidth="1"/>
    <col min="4869" max="4869" width="32.54296875" style="1" customWidth="1"/>
    <col min="4870" max="4870" width="32.453125" style="1" customWidth="1"/>
    <col min="4871" max="4871" width="16.453125" style="1" customWidth="1"/>
    <col min="4872" max="4872" width="9.26953125" style="1"/>
    <col min="4873" max="4874" width="0" style="1" hidden="1" customWidth="1"/>
    <col min="4875" max="4875" width="9.26953125" style="1"/>
    <col min="4876" max="4876" width="11.453125" style="1" bestFit="1" customWidth="1"/>
    <col min="4877" max="4877" width="10.26953125" style="1" bestFit="1" customWidth="1"/>
    <col min="4878" max="5116" width="9.26953125" style="1"/>
    <col min="5117" max="5117" width="5.453125" style="1" customWidth="1"/>
    <col min="5118" max="5118" width="7.54296875" style="1" customWidth="1"/>
    <col min="5119" max="5119" width="7.7265625" style="1" customWidth="1"/>
    <col min="5120" max="5120" width="50.7265625" style="1" customWidth="1"/>
    <col min="5121" max="5121" width="16.453125" style="1" customWidth="1"/>
    <col min="5122" max="5124" width="16.54296875" style="1" customWidth="1"/>
    <col min="5125" max="5125" width="32.54296875" style="1" customWidth="1"/>
    <col min="5126" max="5126" width="32.453125" style="1" customWidth="1"/>
    <col min="5127" max="5127" width="16.453125" style="1" customWidth="1"/>
    <col min="5128" max="5128" width="9.26953125" style="1"/>
    <col min="5129" max="5130" width="0" style="1" hidden="1" customWidth="1"/>
    <col min="5131" max="5131" width="9.26953125" style="1"/>
    <col min="5132" max="5132" width="11.453125" style="1" bestFit="1" customWidth="1"/>
    <col min="5133" max="5133" width="10.26953125" style="1" bestFit="1" customWidth="1"/>
    <col min="5134" max="5372" width="9.26953125" style="1"/>
    <col min="5373" max="5373" width="5.453125" style="1" customWidth="1"/>
    <col min="5374" max="5374" width="7.54296875" style="1" customWidth="1"/>
    <col min="5375" max="5375" width="7.7265625" style="1" customWidth="1"/>
    <col min="5376" max="5376" width="50.7265625" style="1" customWidth="1"/>
    <col min="5377" max="5377" width="16.453125" style="1" customWidth="1"/>
    <col min="5378" max="5380" width="16.54296875" style="1" customWidth="1"/>
    <col min="5381" max="5381" width="32.54296875" style="1" customWidth="1"/>
    <col min="5382" max="5382" width="32.453125" style="1" customWidth="1"/>
    <col min="5383" max="5383" width="16.453125" style="1" customWidth="1"/>
    <col min="5384" max="5384" width="9.26953125" style="1"/>
    <col min="5385" max="5386" width="0" style="1" hidden="1" customWidth="1"/>
    <col min="5387" max="5387" width="9.26953125" style="1"/>
    <col min="5388" max="5388" width="11.453125" style="1" bestFit="1" customWidth="1"/>
    <col min="5389" max="5389" width="10.26953125" style="1" bestFit="1" customWidth="1"/>
    <col min="5390" max="5628" width="9.26953125" style="1"/>
    <col min="5629" max="5629" width="5.453125" style="1" customWidth="1"/>
    <col min="5630" max="5630" width="7.54296875" style="1" customWidth="1"/>
    <col min="5631" max="5631" width="7.7265625" style="1" customWidth="1"/>
    <col min="5632" max="5632" width="50.7265625" style="1" customWidth="1"/>
    <col min="5633" max="5633" width="16.453125" style="1" customWidth="1"/>
    <col min="5634" max="5636" width="16.54296875" style="1" customWidth="1"/>
    <col min="5637" max="5637" width="32.54296875" style="1" customWidth="1"/>
    <col min="5638" max="5638" width="32.453125" style="1" customWidth="1"/>
    <col min="5639" max="5639" width="16.453125" style="1" customWidth="1"/>
    <col min="5640" max="5640" width="9.26953125" style="1"/>
    <col min="5641" max="5642" width="0" style="1" hidden="1" customWidth="1"/>
    <col min="5643" max="5643" width="9.26953125" style="1"/>
    <col min="5644" max="5644" width="11.453125" style="1" bestFit="1" customWidth="1"/>
    <col min="5645" max="5645" width="10.26953125" style="1" bestFit="1" customWidth="1"/>
    <col min="5646" max="5884" width="9.26953125" style="1"/>
    <col min="5885" max="5885" width="5.453125" style="1" customWidth="1"/>
    <col min="5886" max="5886" width="7.54296875" style="1" customWidth="1"/>
    <col min="5887" max="5887" width="7.7265625" style="1" customWidth="1"/>
    <col min="5888" max="5888" width="50.7265625" style="1" customWidth="1"/>
    <col min="5889" max="5889" width="16.453125" style="1" customWidth="1"/>
    <col min="5890" max="5892" width="16.54296875" style="1" customWidth="1"/>
    <col min="5893" max="5893" width="32.54296875" style="1" customWidth="1"/>
    <col min="5894" max="5894" width="32.453125" style="1" customWidth="1"/>
    <col min="5895" max="5895" width="16.453125" style="1" customWidth="1"/>
    <col min="5896" max="5896" width="9.26953125" style="1"/>
    <col min="5897" max="5898" width="0" style="1" hidden="1" customWidth="1"/>
    <col min="5899" max="5899" width="9.26953125" style="1"/>
    <col min="5900" max="5900" width="11.453125" style="1" bestFit="1" customWidth="1"/>
    <col min="5901" max="5901" width="10.26953125" style="1" bestFit="1" customWidth="1"/>
    <col min="5902" max="6140" width="9.26953125" style="1"/>
    <col min="6141" max="6141" width="5.453125" style="1" customWidth="1"/>
    <col min="6142" max="6142" width="7.54296875" style="1" customWidth="1"/>
    <col min="6143" max="6143" width="7.7265625" style="1" customWidth="1"/>
    <col min="6144" max="6144" width="50.7265625" style="1" customWidth="1"/>
    <col min="6145" max="6145" width="16.453125" style="1" customWidth="1"/>
    <col min="6146" max="6148" width="16.54296875" style="1" customWidth="1"/>
    <col min="6149" max="6149" width="32.54296875" style="1" customWidth="1"/>
    <col min="6150" max="6150" width="32.453125" style="1" customWidth="1"/>
    <col min="6151" max="6151" width="16.453125" style="1" customWidth="1"/>
    <col min="6152" max="6152" width="9.26953125" style="1"/>
    <col min="6153" max="6154" width="0" style="1" hidden="1" customWidth="1"/>
    <col min="6155" max="6155" width="9.26953125" style="1"/>
    <col min="6156" max="6156" width="11.453125" style="1" bestFit="1" customWidth="1"/>
    <col min="6157" max="6157" width="10.26953125" style="1" bestFit="1" customWidth="1"/>
    <col min="6158" max="6396" width="9.26953125" style="1"/>
    <col min="6397" max="6397" width="5.453125" style="1" customWidth="1"/>
    <col min="6398" max="6398" width="7.54296875" style="1" customWidth="1"/>
    <col min="6399" max="6399" width="7.7265625" style="1" customWidth="1"/>
    <col min="6400" max="6400" width="50.7265625" style="1" customWidth="1"/>
    <col min="6401" max="6401" width="16.453125" style="1" customWidth="1"/>
    <col min="6402" max="6404" width="16.54296875" style="1" customWidth="1"/>
    <col min="6405" max="6405" width="32.54296875" style="1" customWidth="1"/>
    <col min="6406" max="6406" width="32.453125" style="1" customWidth="1"/>
    <col min="6407" max="6407" width="16.453125" style="1" customWidth="1"/>
    <col min="6408" max="6408" width="9.26953125" style="1"/>
    <col min="6409" max="6410" width="0" style="1" hidden="1" customWidth="1"/>
    <col min="6411" max="6411" width="9.26953125" style="1"/>
    <col min="6412" max="6412" width="11.453125" style="1" bestFit="1" customWidth="1"/>
    <col min="6413" max="6413" width="10.26953125" style="1" bestFit="1" customWidth="1"/>
    <col min="6414" max="6652" width="9.26953125" style="1"/>
    <col min="6653" max="6653" width="5.453125" style="1" customWidth="1"/>
    <col min="6654" max="6654" width="7.54296875" style="1" customWidth="1"/>
    <col min="6655" max="6655" width="7.7265625" style="1" customWidth="1"/>
    <col min="6656" max="6656" width="50.7265625" style="1" customWidth="1"/>
    <col min="6657" max="6657" width="16.453125" style="1" customWidth="1"/>
    <col min="6658" max="6660" width="16.54296875" style="1" customWidth="1"/>
    <col min="6661" max="6661" width="32.54296875" style="1" customWidth="1"/>
    <col min="6662" max="6662" width="32.453125" style="1" customWidth="1"/>
    <col min="6663" max="6663" width="16.453125" style="1" customWidth="1"/>
    <col min="6664" max="6664" width="9.26953125" style="1"/>
    <col min="6665" max="6666" width="0" style="1" hidden="1" customWidth="1"/>
    <col min="6667" max="6667" width="9.26953125" style="1"/>
    <col min="6668" max="6668" width="11.453125" style="1" bestFit="1" customWidth="1"/>
    <col min="6669" max="6669" width="10.26953125" style="1" bestFit="1" customWidth="1"/>
    <col min="6670" max="6908" width="9.26953125" style="1"/>
    <col min="6909" max="6909" width="5.453125" style="1" customWidth="1"/>
    <col min="6910" max="6910" width="7.54296875" style="1" customWidth="1"/>
    <col min="6911" max="6911" width="7.7265625" style="1" customWidth="1"/>
    <col min="6912" max="6912" width="50.7265625" style="1" customWidth="1"/>
    <col min="6913" max="6913" width="16.453125" style="1" customWidth="1"/>
    <col min="6914" max="6916" width="16.54296875" style="1" customWidth="1"/>
    <col min="6917" max="6917" width="32.54296875" style="1" customWidth="1"/>
    <col min="6918" max="6918" width="32.453125" style="1" customWidth="1"/>
    <col min="6919" max="6919" width="16.453125" style="1" customWidth="1"/>
    <col min="6920" max="6920" width="9.26953125" style="1"/>
    <col min="6921" max="6922" width="0" style="1" hidden="1" customWidth="1"/>
    <col min="6923" max="6923" width="9.26953125" style="1"/>
    <col min="6924" max="6924" width="11.453125" style="1" bestFit="1" customWidth="1"/>
    <col min="6925" max="6925" width="10.26953125" style="1" bestFit="1" customWidth="1"/>
    <col min="6926" max="7164" width="9.26953125" style="1"/>
    <col min="7165" max="7165" width="5.453125" style="1" customWidth="1"/>
    <col min="7166" max="7166" width="7.54296875" style="1" customWidth="1"/>
    <col min="7167" max="7167" width="7.7265625" style="1" customWidth="1"/>
    <col min="7168" max="7168" width="50.7265625" style="1" customWidth="1"/>
    <col min="7169" max="7169" width="16.453125" style="1" customWidth="1"/>
    <col min="7170" max="7172" width="16.54296875" style="1" customWidth="1"/>
    <col min="7173" max="7173" width="32.54296875" style="1" customWidth="1"/>
    <col min="7174" max="7174" width="32.453125" style="1" customWidth="1"/>
    <col min="7175" max="7175" width="16.453125" style="1" customWidth="1"/>
    <col min="7176" max="7176" width="9.26953125" style="1"/>
    <col min="7177" max="7178" width="0" style="1" hidden="1" customWidth="1"/>
    <col min="7179" max="7179" width="9.26953125" style="1"/>
    <col min="7180" max="7180" width="11.453125" style="1" bestFit="1" customWidth="1"/>
    <col min="7181" max="7181" width="10.26953125" style="1" bestFit="1" customWidth="1"/>
    <col min="7182" max="7420" width="9.26953125" style="1"/>
    <col min="7421" max="7421" width="5.453125" style="1" customWidth="1"/>
    <col min="7422" max="7422" width="7.54296875" style="1" customWidth="1"/>
    <col min="7423" max="7423" width="7.7265625" style="1" customWidth="1"/>
    <col min="7424" max="7424" width="50.7265625" style="1" customWidth="1"/>
    <col min="7425" max="7425" width="16.453125" style="1" customWidth="1"/>
    <col min="7426" max="7428" width="16.54296875" style="1" customWidth="1"/>
    <col min="7429" max="7429" width="32.54296875" style="1" customWidth="1"/>
    <col min="7430" max="7430" width="32.453125" style="1" customWidth="1"/>
    <col min="7431" max="7431" width="16.453125" style="1" customWidth="1"/>
    <col min="7432" max="7432" width="9.26953125" style="1"/>
    <col min="7433" max="7434" width="0" style="1" hidden="1" customWidth="1"/>
    <col min="7435" max="7435" width="9.26953125" style="1"/>
    <col min="7436" max="7436" width="11.453125" style="1" bestFit="1" customWidth="1"/>
    <col min="7437" max="7437" width="10.26953125" style="1" bestFit="1" customWidth="1"/>
    <col min="7438" max="7676" width="9.26953125" style="1"/>
    <col min="7677" max="7677" width="5.453125" style="1" customWidth="1"/>
    <col min="7678" max="7678" width="7.54296875" style="1" customWidth="1"/>
    <col min="7679" max="7679" width="7.7265625" style="1" customWidth="1"/>
    <col min="7680" max="7680" width="50.7265625" style="1" customWidth="1"/>
    <col min="7681" max="7681" width="16.453125" style="1" customWidth="1"/>
    <col min="7682" max="7684" width="16.54296875" style="1" customWidth="1"/>
    <col min="7685" max="7685" width="32.54296875" style="1" customWidth="1"/>
    <col min="7686" max="7686" width="32.453125" style="1" customWidth="1"/>
    <col min="7687" max="7687" width="16.453125" style="1" customWidth="1"/>
    <col min="7688" max="7688" width="9.26953125" style="1"/>
    <col min="7689" max="7690" width="0" style="1" hidden="1" customWidth="1"/>
    <col min="7691" max="7691" width="9.26953125" style="1"/>
    <col min="7692" max="7692" width="11.453125" style="1" bestFit="1" customWidth="1"/>
    <col min="7693" max="7693" width="10.26953125" style="1" bestFit="1" customWidth="1"/>
    <col min="7694" max="7932" width="9.26953125" style="1"/>
    <col min="7933" max="7933" width="5.453125" style="1" customWidth="1"/>
    <col min="7934" max="7934" width="7.54296875" style="1" customWidth="1"/>
    <col min="7935" max="7935" width="7.7265625" style="1" customWidth="1"/>
    <col min="7936" max="7936" width="50.7265625" style="1" customWidth="1"/>
    <col min="7937" max="7937" width="16.453125" style="1" customWidth="1"/>
    <col min="7938" max="7940" width="16.54296875" style="1" customWidth="1"/>
    <col min="7941" max="7941" width="32.54296875" style="1" customWidth="1"/>
    <col min="7942" max="7942" width="32.453125" style="1" customWidth="1"/>
    <col min="7943" max="7943" width="16.453125" style="1" customWidth="1"/>
    <col min="7944" max="7944" width="9.26953125" style="1"/>
    <col min="7945" max="7946" width="0" style="1" hidden="1" customWidth="1"/>
    <col min="7947" max="7947" width="9.26953125" style="1"/>
    <col min="7948" max="7948" width="11.453125" style="1" bestFit="1" customWidth="1"/>
    <col min="7949" max="7949" width="10.26953125" style="1" bestFit="1" customWidth="1"/>
    <col min="7950" max="8188" width="9.26953125" style="1"/>
    <col min="8189" max="8189" width="5.453125" style="1" customWidth="1"/>
    <col min="8190" max="8190" width="7.54296875" style="1" customWidth="1"/>
    <col min="8191" max="8191" width="7.7265625" style="1" customWidth="1"/>
    <col min="8192" max="8192" width="50.7265625" style="1" customWidth="1"/>
    <col min="8193" max="8193" width="16.453125" style="1" customWidth="1"/>
    <col min="8194" max="8196" width="16.54296875" style="1" customWidth="1"/>
    <col min="8197" max="8197" width="32.54296875" style="1" customWidth="1"/>
    <col min="8198" max="8198" width="32.453125" style="1" customWidth="1"/>
    <col min="8199" max="8199" width="16.453125" style="1" customWidth="1"/>
    <col min="8200" max="8200" width="9.26953125" style="1"/>
    <col min="8201" max="8202" width="0" style="1" hidden="1" customWidth="1"/>
    <col min="8203" max="8203" width="9.26953125" style="1"/>
    <col min="8204" max="8204" width="11.453125" style="1" bestFit="1" customWidth="1"/>
    <col min="8205" max="8205" width="10.26953125" style="1" bestFit="1" customWidth="1"/>
    <col min="8206" max="8444" width="9.26953125" style="1"/>
    <col min="8445" max="8445" width="5.453125" style="1" customWidth="1"/>
    <col min="8446" max="8446" width="7.54296875" style="1" customWidth="1"/>
    <col min="8447" max="8447" width="7.7265625" style="1" customWidth="1"/>
    <col min="8448" max="8448" width="50.7265625" style="1" customWidth="1"/>
    <col min="8449" max="8449" width="16.453125" style="1" customWidth="1"/>
    <col min="8450" max="8452" width="16.54296875" style="1" customWidth="1"/>
    <col min="8453" max="8453" width="32.54296875" style="1" customWidth="1"/>
    <col min="8454" max="8454" width="32.453125" style="1" customWidth="1"/>
    <col min="8455" max="8455" width="16.453125" style="1" customWidth="1"/>
    <col min="8456" max="8456" width="9.26953125" style="1"/>
    <col min="8457" max="8458" width="0" style="1" hidden="1" customWidth="1"/>
    <col min="8459" max="8459" width="9.26953125" style="1"/>
    <col min="8460" max="8460" width="11.453125" style="1" bestFit="1" customWidth="1"/>
    <col min="8461" max="8461" width="10.26953125" style="1" bestFit="1" customWidth="1"/>
    <col min="8462" max="8700" width="9.26953125" style="1"/>
    <col min="8701" max="8701" width="5.453125" style="1" customWidth="1"/>
    <col min="8702" max="8702" width="7.54296875" style="1" customWidth="1"/>
    <col min="8703" max="8703" width="7.7265625" style="1" customWidth="1"/>
    <col min="8704" max="8704" width="50.7265625" style="1" customWidth="1"/>
    <col min="8705" max="8705" width="16.453125" style="1" customWidth="1"/>
    <col min="8706" max="8708" width="16.54296875" style="1" customWidth="1"/>
    <col min="8709" max="8709" width="32.54296875" style="1" customWidth="1"/>
    <col min="8710" max="8710" width="32.453125" style="1" customWidth="1"/>
    <col min="8711" max="8711" width="16.453125" style="1" customWidth="1"/>
    <col min="8712" max="8712" width="9.26953125" style="1"/>
    <col min="8713" max="8714" width="0" style="1" hidden="1" customWidth="1"/>
    <col min="8715" max="8715" width="9.26953125" style="1"/>
    <col min="8716" max="8716" width="11.453125" style="1" bestFit="1" customWidth="1"/>
    <col min="8717" max="8717" width="10.26953125" style="1" bestFit="1" customWidth="1"/>
    <col min="8718" max="8956" width="9.26953125" style="1"/>
    <col min="8957" max="8957" width="5.453125" style="1" customWidth="1"/>
    <col min="8958" max="8958" width="7.54296875" style="1" customWidth="1"/>
    <col min="8959" max="8959" width="7.7265625" style="1" customWidth="1"/>
    <col min="8960" max="8960" width="50.7265625" style="1" customWidth="1"/>
    <col min="8961" max="8961" width="16.453125" style="1" customWidth="1"/>
    <col min="8962" max="8964" width="16.54296875" style="1" customWidth="1"/>
    <col min="8965" max="8965" width="32.54296875" style="1" customWidth="1"/>
    <col min="8966" max="8966" width="32.453125" style="1" customWidth="1"/>
    <col min="8967" max="8967" width="16.453125" style="1" customWidth="1"/>
    <col min="8968" max="8968" width="9.26953125" style="1"/>
    <col min="8969" max="8970" width="0" style="1" hidden="1" customWidth="1"/>
    <col min="8971" max="8971" width="9.26953125" style="1"/>
    <col min="8972" max="8972" width="11.453125" style="1" bestFit="1" customWidth="1"/>
    <col min="8973" max="8973" width="10.26953125" style="1" bestFit="1" customWidth="1"/>
    <col min="8974" max="9212" width="9.26953125" style="1"/>
    <col min="9213" max="9213" width="5.453125" style="1" customWidth="1"/>
    <col min="9214" max="9214" width="7.54296875" style="1" customWidth="1"/>
    <col min="9215" max="9215" width="7.7265625" style="1" customWidth="1"/>
    <col min="9216" max="9216" width="50.7265625" style="1" customWidth="1"/>
    <col min="9217" max="9217" width="16.453125" style="1" customWidth="1"/>
    <col min="9218" max="9220" width="16.54296875" style="1" customWidth="1"/>
    <col min="9221" max="9221" width="32.54296875" style="1" customWidth="1"/>
    <col min="9222" max="9222" width="32.453125" style="1" customWidth="1"/>
    <col min="9223" max="9223" width="16.453125" style="1" customWidth="1"/>
    <col min="9224" max="9224" width="9.26953125" style="1"/>
    <col min="9225" max="9226" width="0" style="1" hidden="1" customWidth="1"/>
    <col min="9227" max="9227" width="9.26953125" style="1"/>
    <col min="9228" max="9228" width="11.453125" style="1" bestFit="1" customWidth="1"/>
    <col min="9229" max="9229" width="10.26953125" style="1" bestFit="1" customWidth="1"/>
    <col min="9230" max="9468" width="9.26953125" style="1"/>
    <col min="9469" max="9469" width="5.453125" style="1" customWidth="1"/>
    <col min="9470" max="9470" width="7.54296875" style="1" customWidth="1"/>
    <col min="9471" max="9471" width="7.7265625" style="1" customWidth="1"/>
    <col min="9472" max="9472" width="50.7265625" style="1" customWidth="1"/>
    <col min="9473" max="9473" width="16.453125" style="1" customWidth="1"/>
    <col min="9474" max="9476" width="16.54296875" style="1" customWidth="1"/>
    <col min="9477" max="9477" width="32.54296875" style="1" customWidth="1"/>
    <col min="9478" max="9478" width="32.453125" style="1" customWidth="1"/>
    <col min="9479" max="9479" width="16.453125" style="1" customWidth="1"/>
    <col min="9480" max="9480" width="9.26953125" style="1"/>
    <col min="9481" max="9482" width="0" style="1" hidden="1" customWidth="1"/>
    <col min="9483" max="9483" width="9.26953125" style="1"/>
    <col min="9484" max="9484" width="11.453125" style="1" bestFit="1" customWidth="1"/>
    <col min="9485" max="9485" width="10.26953125" style="1" bestFit="1" customWidth="1"/>
    <col min="9486" max="9724" width="9.26953125" style="1"/>
    <col min="9725" max="9725" width="5.453125" style="1" customWidth="1"/>
    <col min="9726" max="9726" width="7.54296875" style="1" customWidth="1"/>
    <col min="9727" max="9727" width="7.7265625" style="1" customWidth="1"/>
    <col min="9728" max="9728" width="50.7265625" style="1" customWidth="1"/>
    <col min="9729" max="9729" width="16.453125" style="1" customWidth="1"/>
    <col min="9730" max="9732" width="16.54296875" style="1" customWidth="1"/>
    <col min="9733" max="9733" width="32.54296875" style="1" customWidth="1"/>
    <col min="9734" max="9734" width="32.453125" style="1" customWidth="1"/>
    <col min="9735" max="9735" width="16.453125" style="1" customWidth="1"/>
    <col min="9736" max="9736" width="9.26953125" style="1"/>
    <col min="9737" max="9738" width="0" style="1" hidden="1" customWidth="1"/>
    <col min="9739" max="9739" width="9.26953125" style="1"/>
    <col min="9740" max="9740" width="11.453125" style="1" bestFit="1" customWidth="1"/>
    <col min="9741" max="9741" width="10.26953125" style="1" bestFit="1" customWidth="1"/>
    <col min="9742" max="9980" width="9.26953125" style="1"/>
    <col min="9981" max="9981" width="5.453125" style="1" customWidth="1"/>
    <col min="9982" max="9982" width="7.54296875" style="1" customWidth="1"/>
    <col min="9983" max="9983" width="7.7265625" style="1" customWidth="1"/>
    <col min="9984" max="9984" width="50.7265625" style="1" customWidth="1"/>
    <col min="9985" max="9985" width="16.453125" style="1" customWidth="1"/>
    <col min="9986" max="9988" width="16.54296875" style="1" customWidth="1"/>
    <col min="9989" max="9989" width="32.54296875" style="1" customWidth="1"/>
    <col min="9990" max="9990" width="32.453125" style="1" customWidth="1"/>
    <col min="9991" max="9991" width="16.453125" style="1" customWidth="1"/>
    <col min="9992" max="9992" width="9.26953125" style="1"/>
    <col min="9993" max="9994" width="0" style="1" hidden="1" customWidth="1"/>
    <col min="9995" max="9995" width="9.26953125" style="1"/>
    <col min="9996" max="9996" width="11.453125" style="1" bestFit="1" customWidth="1"/>
    <col min="9997" max="9997" width="10.26953125" style="1" bestFit="1" customWidth="1"/>
    <col min="9998" max="10236" width="9.26953125" style="1"/>
    <col min="10237" max="10237" width="5.453125" style="1" customWidth="1"/>
    <col min="10238" max="10238" width="7.54296875" style="1" customWidth="1"/>
    <col min="10239" max="10239" width="7.7265625" style="1" customWidth="1"/>
    <col min="10240" max="10240" width="50.7265625" style="1" customWidth="1"/>
    <col min="10241" max="10241" width="16.453125" style="1" customWidth="1"/>
    <col min="10242" max="10244" width="16.54296875" style="1" customWidth="1"/>
    <col min="10245" max="10245" width="32.54296875" style="1" customWidth="1"/>
    <col min="10246" max="10246" width="32.453125" style="1" customWidth="1"/>
    <col min="10247" max="10247" width="16.453125" style="1" customWidth="1"/>
    <col min="10248" max="10248" width="9.26953125" style="1"/>
    <col min="10249" max="10250" width="0" style="1" hidden="1" customWidth="1"/>
    <col min="10251" max="10251" width="9.26953125" style="1"/>
    <col min="10252" max="10252" width="11.453125" style="1" bestFit="1" customWidth="1"/>
    <col min="10253" max="10253" width="10.26953125" style="1" bestFit="1" customWidth="1"/>
    <col min="10254" max="10492" width="9.26953125" style="1"/>
    <col min="10493" max="10493" width="5.453125" style="1" customWidth="1"/>
    <col min="10494" max="10494" width="7.54296875" style="1" customWidth="1"/>
    <col min="10495" max="10495" width="7.7265625" style="1" customWidth="1"/>
    <col min="10496" max="10496" width="50.7265625" style="1" customWidth="1"/>
    <col min="10497" max="10497" width="16.453125" style="1" customWidth="1"/>
    <col min="10498" max="10500" width="16.54296875" style="1" customWidth="1"/>
    <col min="10501" max="10501" width="32.54296875" style="1" customWidth="1"/>
    <col min="10502" max="10502" width="32.453125" style="1" customWidth="1"/>
    <col min="10503" max="10503" width="16.453125" style="1" customWidth="1"/>
    <col min="10504" max="10504" width="9.26953125" style="1"/>
    <col min="10505" max="10506" width="0" style="1" hidden="1" customWidth="1"/>
    <col min="10507" max="10507" width="9.26953125" style="1"/>
    <col min="10508" max="10508" width="11.453125" style="1" bestFit="1" customWidth="1"/>
    <col min="10509" max="10509" width="10.26953125" style="1" bestFit="1" customWidth="1"/>
    <col min="10510" max="10748" width="9.26953125" style="1"/>
    <col min="10749" max="10749" width="5.453125" style="1" customWidth="1"/>
    <col min="10750" max="10750" width="7.54296875" style="1" customWidth="1"/>
    <col min="10751" max="10751" width="7.7265625" style="1" customWidth="1"/>
    <col min="10752" max="10752" width="50.7265625" style="1" customWidth="1"/>
    <col min="10753" max="10753" width="16.453125" style="1" customWidth="1"/>
    <col min="10754" max="10756" width="16.54296875" style="1" customWidth="1"/>
    <col min="10757" max="10757" width="32.54296875" style="1" customWidth="1"/>
    <col min="10758" max="10758" width="32.453125" style="1" customWidth="1"/>
    <col min="10759" max="10759" width="16.453125" style="1" customWidth="1"/>
    <col min="10760" max="10760" width="9.26953125" style="1"/>
    <col min="10761" max="10762" width="0" style="1" hidden="1" customWidth="1"/>
    <col min="10763" max="10763" width="9.26953125" style="1"/>
    <col min="10764" max="10764" width="11.453125" style="1" bestFit="1" customWidth="1"/>
    <col min="10765" max="10765" width="10.26953125" style="1" bestFit="1" customWidth="1"/>
    <col min="10766" max="11004" width="9.26953125" style="1"/>
    <col min="11005" max="11005" width="5.453125" style="1" customWidth="1"/>
    <col min="11006" max="11006" width="7.54296875" style="1" customWidth="1"/>
    <col min="11007" max="11007" width="7.7265625" style="1" customWidth="1"/>
    <col min="11008" max="11008" width="50.7265625" style="1" customWidth="1"/>
    <col min="11009" max="11009" width="16.453125" style="1" customWidth="1"/>
    <col min="11010" max="11012" width="16.54296875" style="1" customWidth="1"/>
    <col min="11013" max="11013" width="32.54296875" style="1" customWidth="1"/>
    <col min="11014" max="11014" width="32.453125" style="1" customWidth="1"/>
    <col min="11015" max="11015" width="16.453125" style="1" customWidth="1"/>
    <col min="11016" max="11016" width="9.26953125" style="1"/>
    <col min="11017" max="11018" width="0" style="1" hidden="1" customWidth="1"/>
    <col min="11019" max="11019" width="9.26953125" style="1"/>
    <col min="11020" max="11020" width="11.453125" style="1" bestFit="1" customWidth="1"/>
    <col min="11021" max="11021" width="10.26953125" style="1" bestFit="1" customWidth="1"/>
    <col min="11022" max="11260" width="9.26953125" style="1"/>
    <col min="11261" max="11261" width="5.453125" style="1" customWidth="1"/>
    <col min="11262" max="11262" width="7.54296875" style="1" customWidth="1"/>
    <col min="11263" max="11263" width="7.7265625" style="1" customWidth="1"/>
    <col min="11264" max="11264" width="50.7265625" style="1" customWidth="1"/>
    <col min="11265" max="11265" width="16.453125" style="1" customWidth="1"/>
    <col min="11266" max="11268" width="16.54296875" style="1" customWidth="1"/>
    <col min="11269" max="11269" width="32.54296875" style="1" customWidth="1"/>
    <col min="11270" max="11270" width="32.453125" style="1" customWidth="1"/>
    <col min="11271" max="11271" width="16.453125" style="1" customWidth="1"/>
    <col min="11272" max="11272" width="9.26953125" style="1"/>
    <col min="11273" max="11274" width="0" style="1" hidden="1" customWidth="1"/>
    <col min="11275" max="11275" width="9.26953125" style="1"/>
    <col min="11276" max="11276" width="11.453125" style="1" bestFit="1" customWidth="1"/>
    <col min="11277" max="11277" width="10.26953125" style="1" bestFit="1" customWidth="1"/>
    <col min="11278" max="11516" width="9.26953125" style="1"/>
    <col min="11517" max="11517" width="5.453125" style="1" customWidth="1"/>
    <col min="11518" max="11518" width="7.54296875" style="1" customWidth="1"/>
    <col min="11519" max="11519" width="7.7265625" style="1" customWidth="1"/>
    <col min="11520" max="11520" width="50.7265625" style="1" customWidth="1"/>
    <col min="11521" max="11521" width="16.453125" style="1" customWidth="1"/>
    <col min="11522" max="11524" width="16.54296875" style="1" customWidth="1"/>
    <col min="11525" max="11525" width="32.54296875" style="1" customWidth="1"/>
    <col min="11526" max="11526" width="32.453125" style="1" customWidth="1"/>
    <col min="11527" max="11527" width="16.453125" style="1" customWidth="1"/>
    <col min="11528" max="11528" width="9.26953125" style="1"/>
    <col min="11529" max="11530" width="0" style="1" hidden="1" customWidth="1"/>
    <col min="11531" max="11531" width="9.26953125" style="1"/>
    <col min="11532" max="11532" width="11.453125" style="1" bestFit="1" customWidth="1"/>
    <col min="11533" max="11533" width="10.26953125" style="1" bestFit="1" customWidth="1"/>
    <col min="11534" max="11772" width="9.26953125" style="1"/>
    <col min="11773" max="11773" width="5.453125" style="1" customWidth="1"/>
    <col min="11774" max="11774" width="7.54296875" style="1" customWidth="1"/>
    <col min="11775" max="11775" width="7.7265625" style="1" customWidth="1"/>
    <col min="11776" max="11776" width="50.7265625" style="1" customWidth="1"/>
    <col min="11777" max="11777" width="16.453125" style="1" customWidth="1"/>
    <col min="11778" max="11780" width="16.54296875" style="1" customWidth="1"/>
    <col min="11781" max="11781" width="32.54296875" style="1" customWidth="1"/>
    <col min="11782" max="11782" width="32.453125" style="1" customWidth="1"/>
    <col min="11783" max="11783" width="16.453125" style="1" customWidth="1"/>
    <col min="11784" max="11784" width="9.26953125" style="1"/>
    <col min="11785" max="11786" width="0" style="1" hidden="1" customWidth="1"/>
    <col min="11787" max="11787" width="9.26953125" style="1"/>
    <col min="11788" max="11788" width="11.453125" style="1" bestFit="1" customWidth="1"/>
    <col min="11789" max="11789" width="10.26953125" style="1" bestFit="1" customWidth="1"/>
    <col min="11790" max="12028" width="9.26953125" style="1"/>
    <col min="12029" max="12029" width="5.453125" style="1" customWidth="1"/>
    <col min="12030" max="12030" width="7.54296875" style="1" customWidth="1"/>
    <col min="12031" max="12031" width="7.7265625" style="1" customWidth="1"/>
    <col min="12032" max="12032" width="50.7265625" style="1" customWidth="1"/>
    <col min="12033" max="12033" width="16.453125" style="1" customWidth="1"/>
    <col min="12034" max="12036" width="16.54296875" style="1" customWidth="1"/>
    <col min="12037" max="12037" width="32.54296875" style="1" customWidth="1"/>
    <col min="12038" max="12038" width="32.453125" style="1" customWidth="1"/>
    <col min="12039" max="12039" width="16.453125" style="1" customWidth="1"/>
    <col min="12040" max="12040" width="9.26953125" style="1"/>
    <col min="12041" max="12042" width="0" style="1" hidden="1" customWidth="1"/>
    <col min="12043" max="12043" width="9.26953125" style="1"/>
    <col min="12044" max="12044" width="11.453125" style="1" bestFit="1" customWidth="1"/>
    <col min="12045" max="12045" width="10.26953125" style="1" bestFit="1" customWidth="1"/>
    <col min="12046" max="12284" width="9.26953125" style="1"/>
    <col min="12285" max="12285" width="5.453125" style="1" customWidth="1"/>
    <col min="12286" max="12286" width="7.54296875" style="1" customWidth="1"/>
    <col min="12287" max="12287" width="7.7265625" style="1" customWidth="1"/>
    <col min="12288" max="12288" width="50.7265625" style="1" customWidth="1"/>
    <col min="12289" max="12289" width="16.453125" style="1" customWidth="1"/>
    <col min="12290" max="12292" width="16.54296875" style="1" customWidth="1"/>
    <col min="12293" max="12293" width="32.54296875" style="1" customWidth="1"/>
    <col min="12294" max="12294" width="32.453125" style="1" customWidth="1"/>
    <col min="12295" max="12295" width="16.453125" style="1" customWidth="1"/>
    <col min="12296" max="12296" width="9.26953125" style="1"/>
    <col min="12297" max="12298" width="0" style="1" hidden="1" customWidth="1"/>
    <col min="12299" max="12299" width="9.26953125" style="1"/>
    <col min="12300" max="12300" width="11.453125" style="1" bestFit="1" customWidth="1"/>
    <col min="12301" max="12301" width="10.26953125" style="1" bestFit="1" customWidth="1"/>
    <col min="12302" max="12540" width="9.26953125" style="1"/>
    <col min="12541" max="12541" width="5.453125" style="1" customWidth="1"/>
    <col min="12542" max="12542" width="7.54296875" style="1" customWidth="1"/>
    <col min="12543" max="12543" width="7.7265625" style="1" customWidth="1"/>
    <col min="12544" max="12544" width="50.7265625" style="1" customWidth="1"/>
    <col min="12545" max="12545" width="16.453125" style="1" customWidth="1"/>
    <col min="12546" max="12548" width="16.54296875" style="1" customWidth="1"/>
    <col min="12549" max="12549" width="32.54296875" style="1" customWidth="1"/>
    <col min="12550" max="12550" width="32.453125" style="1" customWidth="1"/>
    <col min="12551" max="12551" width="16.453125" style="1" customWidth="1"/>
    <col min="12552" max="12552" width="9.26953125" style="1"/>
    <col min="12553" max="12554" width="0" style="1" hidden="1" customWidth="1"/>
    <col min="12555" max="12555" width="9.26953125" style="1"/>
    <col min="12556" max="12556" width="11.453125" style="1" bestFit="1" customWidth="1"/>
    <col min="12557" max="12557" width="10.26953125" style="1" bestFit="1" customWidth="1"/>
    <col min="12558" max="12796" width="9.26953125" style="1"/>
    <col min="12797" max="12797" width="5.453125" style="1" customWidth="1"/>
    <col min="12798" max="12798" width="7.54296875" style="1" customWidth="1"/>
    <col min="12799" max="12799" width="7.7265625" style="1" customWidth="1"/>
    <col min="12800" max="12800" width="50.7265625" style="1" customWidth="1"/>
    <col min="12801" max="12801" width="16.453125" style="1" customWidth="1"/>
    <col min="12802" max="12804" width="16.54296875" style="1" customWidth="1"/>
    <col min="12805" max="12805" width="32.54296875" style="1" customWidth="1"/>
    <col min="12806" max="12806" width="32.453125" style="1" customWidth="1"/>
    <col min="12807" max="12807" width="16.453125" style="1" customWidth="1"/>
    <col min="12808" max="12808" width="9.26953125" style="1"/>
    <col min="12809" max="12810" width="0" style="1" hidden="1" customWidth="1"/>
    <col min="12811" max="12811" width="9.26953125" style="1"/>
    <col min="12812" max="12812" width="11.453125" style="1" bestFit="1" customWidth="1"/>
    <col min="12813" max="12813" width="10.26953125" style="1" bestFit="1" customWidth="1"/>
    <col min="12814" max="13052" width="9.26953125" style="1"/>
    <col min="13053" max="13053" width="5.453125" style="1" customWidth="1"/>
    <col min="13054" max="13054" width="7.54296875" style="1" customWidth="1"/>
    <col min="13055" max="13055" width="7.7265625" style="1" customWidth="1"/>
    <col min="13056" max="13056" width="50.7265625" style="1" customWidth="1"/>
    <col min="13057" max="13057" width="16.453125" style="1" customWidth="1"/>
    <col min="13058" max="13060" width="16.54296875" style="1" customWidth="1"/>
    <col min="13061" max="13061" width="32.54296875" style="1" customWidth="1"/>
    <col min="13062" max="13062" width="32.453125" style="1" customWidth="1"/>
    <col min="13063" max="13063" width="16.453125" style="1" customWidth="1"/>
    <col min="13064" max="13064" width="9.26953125" style="1"/>
    <col min="13065" max="13066" width="0" style="1" hidden="1" customWidth="1"/>
    <col min="13067" max="13067" width="9.26953125" style="1"/>
    <col min="13068" max="13068" width="11.453125" style="1" bestFit="1" customWidth="1"/>
    <col min="13069" max="13069" width="10.26953125" style="1" bestFit="1" customWidth="1"/>
    <col min="13070" max="13308" width="9.26953125" style="1"/>
    <col min="13309" max="13309" width="5.453125" style="1" customWidth="1"/>
    <col min="13310" max="13310" width="7.54296875" style="1" customWidth="1"/>
    <col min="13311" max="13311" width="7.7265625" style="1" customWidth="1"/>
    <col min="13312" max="13312" width="50.7265625" style="1" customWidth="1"/>
    <col min="13313" max="13313" width="16.453125" style="1" customWidth="1"/>
    <col min="13314" max="13316" width="16.54296875" style="1" customWidth="1"/>
    <col min="13317" max="13317" width="32.54296875" style="1" customWidth="1"/>
    <col min="13318" max="13318" width="32.453125" style="1" customWidth="1"/>
    <col min="13319" max="13319" width="16.453125" style="1" customWidth="1"/>
    <col min="13320" max="13320" width="9.26953125" style="1"/>
    <col min="13321" max="13322" width="0" style="1" hidden="1" customWidth="1"/>
    <col min="13323" max="13323" width="9.26953125" style="1"/>
    <col min="13324" max="13324" width="11.453125" style="1" bestFit="1" customWidth="1"/>
    <col min="13325" max="13325" width="10.26953125" style="1" bestFit="1" customWidth="1"/>
    <col min="13326" max="13564" width="9.26953125" style="1"/>
    <col min="13565" max="13565" width="5.453125" style="1" customWidth="1"/>
    <col min="13566" max="13566" width="7.54296875" style="1" customWidth="1"/>
    <col min="13567" max="13567" width="7.7265625" style="1" customWidth="1"/>
    <col min="13568" max="13568" width="50.7265625" style="1" customWidth="1"/>
    <col min="13569" max="13569" width="16.453125" style="1" customWidth="1"/>
    <col min="13570" max="13572" width="16.54296875" style="1" customWidth="1"/>
    <col min="13573" max="13573" width="32.54296875" style="1" customWidth="1"/>
    <col min="13574" max="13574" width="32.453125" style="1" customWidth="1"/>
    <col min="13575" max="13575" width="16.453125" style="1" customWidth="1"/>
    <col min="13576" max="13576" width="9.26953125" style="1"/>
    <col min="13577" max="13578" width="0" style="1" hidden="1" customWidth="1"/>
    <col min="13579" max="13579" width="9.26953125" style="1"/>
    <col min="13580" max="13580" width="11.453125" style="1" bestFit="1" customWidth="1"/>
    <col min="13581" max="13581" width="10.26953125" style="1" bestFit="1" customWidth="1"/>
    <col min="13582" max="13820" width="9.26953125" style="1"/>
    <col min="13821" max="13821" width="5.453125" style="1" customWidth="1"/>
    <col min="13822" max="13822" width="7.54296875" style="1" customWidth="1"/>
    <col min="13823" max="13823" width="7.7265625" style="1" customWidth="1"/>
    <col min="13824" max="13824" width="50.7265625" style="1" customWidth="1"/>
    <col min="13825" max="13825" width="16.453125" style="1" customWidth="1"/>
    <col min="13826" max="13828" width="16.54296875" style="1" customWidth="1"/>
    <col min="13829" max="13829" width="32.54296875" style="1" customWidth="1"/>
    <col min="13830" max="13830" width="32.453125" style="1" customWidth="1"/>
    <col min="13831" max="13831" width="16.453125" style="1" customWidth="1"/>
    <col min="13832" max="13832" width="9.26953125" style="1"/>
    <col min="13833" max="13834" width="0" style="1" hidden="1" customWidth="1"/>
    <col min="13835" max="13835" width="9.26953125" style="1"/>
    <col min="13836" max="13836" width="11.453125" style="1" bestFit="1" customWidth="1"/>
    <col min="13837" max="13837" width="10.26953125" style="1" bestFit="1" customWidth="1"/>
    <col min="13838" max="14076" width="9.26953125" style="1"/>
    <col min="14077" max="14077" width="5.453125" style="1" customWidth="1"/>
    <col min="14078" max="14078" width="7.54296875" style="1" customWidth="1"/>
    <col min="14079" max="14079" width="7.7265625" style="1" customWidth="1"/>
    <col min="14080" max="14080" width="50.7265625" style="1" customWidth="1"/>
    <col min="14081" max="14081" width="16.453125" style="1" customWidth="1"/>
    <col min="14082" max="14084" width="16.54296875" style="1" customWidth="1"/>
    <col min="14085" max="14085" width="32.54296875" style="1" customWidth="1"/>
    <col min="14086" max="14086" width="32.453125" style="1" customWidth="1"/>
    <col min="14087" max="14087" width="16.453125" style="1" customWidth="1"/>
    <col min="14088" max="14088" width="9.26953125" style="1"/>
    <col min="14089" max="14090" width="0" style="1" hidden="1" customWidth="1"/>
    <col min="14091" max="14091" width="9.26953125" style="1"/>
    <col min="14092" max="14092" width="11.453125" style="1" bestFit="1" customWidth="1"/>
    <col min="14093" max="14093" width="10.26953125" style="1" bestFit="1" customWidth="1"/>
    <col min="14094" max="14332" width="9.26953125" style="1"/>
    <col min="14333" max="14333" width="5.453125" style="1" customWidth="1"/>
    <col min="14334" max="14334" width="7.54296875" style="1" customWidth="1"/>
    <col min="14335" max="14335" width="7.7265625" style="1" customWidth="1"/>
    <col min="14336" max="14336" width="50.7265625" style="1" customWidth="1"/>
    <col min="14337" max="14337" width="16.453125" style="1" customWidth="1"/>
    <col min="14338" max="14340" width="16.54296875" style="1" customWidth="1"/>
    <col min="14341" max="14341" width="32.54296875" style="1" customWidth="1"/>
    <col min="14342" max="14342" width="32.453125" style="1" customWidth="1"/>
    <col min="14343" max="14343" width="16.453125" style="1" customWidth="1"/>
    <col min="14344" max="14344" width="9.26953125" style="1"/>
    <col min="14345" max="14346" width="0" style="1" hidden="1" customWidth="1"/>
    <col min="14347" max="14347" width="9.26953125" style="1"/>
    <col min="14348" max="14348" width="11.453125" style="1" bestFit="1" customWidth="1"/>
    <col min="14349" max="14349" width="10.26953125" style="1" bestFit="1" customWidth="1"/>
    <col min="14350" max="14588" width="9.26953125" style="1"/>
    <col min="14589" max="14589" width="5.453125" style="1" customWidth="1"/>
    <col min="14590" max="14590" width="7.54296875" style="1" customWidth="1"/>
    <col min="14591" max="14591" width="7.7265625" style="1" customWidth="1"/>
    <col min="14592" max="14592" width="50.7265625" style="1" customWidth="1"/>
    <col min="14593" max="14593" width="16.453125" style="1" customWidth="1"/>
    <col min="14594" max="14596" width="16.54296875" style="1" customWidth="1"/>
    <col min="14597" max="14597" width="32.54296875" style="1" customWidth="1"/>
    <col min="14598" max="14598" width="32.453125" style="1" customWidth="1"/>
    <col min="14599" max="14599" width="16.453125" style="1" customWidth="1"/>
    <col min="14600" max="14600" width="9.26953125" style="1"/>
    <col min="14601" max="14602" width="0" style="1" hidden="1" customWidth="1"/>
    <col min="14603" max="14603" width="9.26953125" style="1"/>
    <col min="14604" max="14604" width="11.453125" style="1" bestFit="1" customWidth="1"/>
    <col min="14605" max="14605" width="10.26953125" style="1" bestFit="1" customWidth="1"/>
    <col min="14606" max="14844" width="9.26953125" style="1"/>
    <col min="14845" max="14845" width="5.453125" style="1" customWidth="1"/>
    <col min="14846" max="14846" width="7.54296875" style="1" customWidth="1"/>
    <col min="14847" max="14847" width="7.7265625" style="1" customWidth="1"/>
    <col min="14848" max="14848" width="50.7265625" style="1" customWidth="1"/>
    <col min="14849" max="14849" width="16.453125" style="1" customWidth="1"/>
    <col min="14850" max="14852" width="16.54296875" style="1" customWidth="1"/>
    <col min="14853" max="14853" width="32.54296875" style="1" customWidth="1"/>
    <col min="14854" max="14854" width="32.453125" style="1" customWidth="1"/>
    <col min="14855" max="14855" width="16.453125" style="1" customWidth="1"/>
    <col min="14856" max="14856" width="9.26953125" style="1"/>
    <col min="14857" max="14858" width="0" style="1" hidden="1" customWidth="1"/>
    <col min="14859" max="14859" width="9.26953125" style="1"/>
    <col min="14860" max="14860" width="11.453125" style="1" bestFit="1" customWidth="1"/>
    <col min="14861" max="14861" width="10.26953125" style="1" bestFit="1" customWidth="1"/>
    <col min="14862" max="15100" width="9.26953125" style="1"/>
    <col min="15101" max="15101" width="5.453125" style="1" customWidth="1"/>
    <col min="15102" max="15102" width="7.54296875" style="1" customWidth="1"/>
    <col min="15103" max="15103" width="7.7265625" style="1" customWidth="1"/>
    <col min="15104" max="15104" width="50.7265625" style="1" customWidth="1"/>
    <col min="15105" max="15105" width="16.453125" style="1" customWidth="1"/>
    <col min="15106" max="15108" width="16.54296875" style="1" customWidth="1"/>
    <col min="15109" max="15109" width="32.54296875" style="1" customWidth="1"/>
    <col min="15110" max="15110" width="32.453125" style="1" customWidth="1"/>
    <col min="15111" max="15111" width="16.453125" style="1" customWidth="1"/>
    <col min="15112" max="15112" width="9.26953125" style="1"/>
    <col min="15113" max="15114" width="0" style="1" hidden="1" customWidth="1"/>
    <col min="15115" max="15115" width="9.26953125" style="1"/>
    <col min="15116" max="15116" width="11.453125" style="1" bestFit="1" customWidth="1"/>
    <col min="15117" max="15117" width="10.26953125" style="1" bestFit="1" customWidth="1"/>
    <col min="15118" max="15356" width="9.26953125" style="1"/>
    <col min="15357" max="15357" width="5.453125" style="1" customWidth="1"/>
    <col min="15358" max="15358" width="7.54296875" style="1" customWidth="1"/>
    <col min="15359" max="15359" width="7.7265625" style="1" customWidth="1"/>
    <col min="15360" max="15360" width="50.7265625" style="1" customWidth="1"/>
    <col min="15361" max="15361" width="16.453125" style="1" customWidth="1"/>
    <col min="15362" max="15364" width="16.54296875" style="1" customWidth="1"/>
    <col min="15365" max="15365" width="32.54296875" style="1" customWidth="1"/>
    <col min="15366" max="15366" width="32.453125" style="1" customWidth="1"/>
    <col min="15367" max="15367" width="16.453125" style="1" customWidth="1"/>
    <col min="15368" max="15368" width="9.26953125" style="1"/>
    <col min="15369" max="15370" width="0" style="1" hidden="1" customWidth="1"/>
    <col min="15371" max="15371" width="9.26953125" style="1"/>
    <col min="15372" max="15372" width="11.453125" style="1" bestFit="1" customWidth="1"/>
    <col min="15373" max="15373" width="10.26953125" style="1" bestFit="1" customWidth="1"/>
    <col min="15374" max="15612" width="9.26953125" style="1"/>
    <col min="15613" max="15613" width="5.453125" style="1" customWidth="1"/>
    <col min="15614" max="15614" width="7.54296875" style="1" customWidth="1"/>
    <col min="15615" max="15615" width="7.7265625" style="1" customWidth="1"/>
    <col min="15616" max="15616" width="50.7265625" style="1" customWidth="1"/>
    <col min="15617" max="15617" width="16.453125" style="1" customWidth="1"/>
    <col min="15618" max="15620" width="16.54296875" style="1" customWidth="1"/>
    <col min="15621" max="15621" width="32.54296875" style="1" customWidth="1"/>
    <col min="15622" max="15622" width="32.453125" style="1" customWidth="1"/>
    <col min="15623" max="15623" width="16.453125" style="1" customWidth="1"/>
    <col min="15624" max="15624" width="9.26953125" style="1"/>
    <col min="15625" max="15626" width="0" style="1" hidden="1" customWidth="1"/>
    <col min="15627" max="15627" width="9.26953125" style="1"/>
    <col min="15628" max="15628" width="11.453125" style="1" bestFit="1" customWidth="1"/>
    <col min="15629" max="15629" width="10.26953125" style="1" bestFit="1" customWidth="1"/>
    <col min="15630" max="15868" width="9.26953125" style="1"/>
    <col min="15869" max="15869" width="5.453125" style="1" customWidth="1"/>
    <col min="15870" max="15870" width="7.54296875" style="1" customWidth="1"/>
    <col min="15871" max="15871" width="7.7265625" style="1" customWidth="1"/>
    <col min="15872" max="15872" width="50.7265625" style="1" customWidth="1"/>
    <col min="15873" max="15873" width="16.453125" style="1" customWidth="1"/>
    <col min="15874" max="15876" width="16.54296875" style="1" customWidth="1"/>
    <col min="15877" max="15877" width="32.54296875" style="1" customWidth="1"/>
    <col min="15878" max="15878" width="32.453125" style="1" customWidth="1"/>
    <col min="15879" max="15879" width="16.453125" style="1" customWidth="1"/>
    <col min="15880" max="15880" width="9.26953125" style="1"/>
    <col min="15881" max="15882" width="0" style="1" hidden="1" customWidth="1"/>
    <col min="15883" max="15883" width="9.26953125" style="1"/>
    <col min="15884" max="15884" width="11.453125" style="1" bestFit="1" customWidth="1"/>
    <col min="15885" max="15885" width="10.26953125" style="1" bestFit="1" customWidth="1"/>
    <col min="15886" max="16124" width="9.26953125" style="1"/>
    <col min="16125" max="16125" width="5.453125" style="1" customWidth="1"/>
    <col min="16126" max="16126" width="7.54296875" style="1" customWidth="1"/>
    <col min="16127" max="16127" width="7.7265625" style="1" customWidth="1"/>
    <col min="16128" max="16128" width="50.7265625" style="1" customWidth="1"/>
    <col min="16129" max="16129" width="16.453125" style="1" customWidth="1"/>
    <col min="16130" max="16132" width="16.54296875" style="1" customWidth="1"/>
    <col min="16133" max="16133" width="32.54296875" style="1" customWidth="1"/>
    <col min="16134" max="16134" width="32.453125" style="1" customWidth="1"/>
    <col min="16135" max="16135" width="16.453125" style="1" customWidth="1"/>
    <col min="16136" max="16136" width="9.26953125" style="1"/>
    <col min="16137" max="16138" width="0" style="1" hidden="1" customWidth="1"/>
    <col min="16139" max="16139" width="9.26953125" style="1"/>
    <col min="16140" max="16140" width="11.453125" style="1" bestFit="1" customWidth="1"/>
    <col min="16141" max="16141" width="10.26953125" style="1" bestFit="1" customWidth="1"/>
    <col min="16142" max="16382" width="9.26953125" style="1"/>
    <col min="16383" max="16384" width="9.26953125" style="1" customWidth="1"/>
  </cols>
  <sheetData>
    <row r="1" spans="1:19" x14ac:dyDescent="0.3">
      <c r="B1" s="158"/>
      <c r="L1" s="2" t="s">
        <v>0</v>
      </c>
    </row>
    <row r="2" spans="1:19" x14ac:dyDescent="0.3">
      <c r="L2" s="2" t="s">
        <v>1</v>
      </c>
    </row>
    <row r="4" spans="1:19" ht="15" customHeight="1" x14ac:dyDescent="0.3"/>
    <row r="5" spans="1:19" ht="18.75" customHeight="1" x14ac:dyDescent="0.35">
      <c r="A5" s="197" t="s">
        <v>83</v>
      </c>
      <c r="B5" s="197"/>
      <c r="C5" s="197"/>
      <c r="D5" s="197"/>
      <c r="E5" s="197"/>
      <c r="F5" s="197"/>
      <c r="G5" s="197"/>
      <c r="H5" s="197"/>
      <c r="I5" s="130"/>
      <c r="J5" s="130"/>
    </row>
    <row r="6" spans="1:19" ht="16.5" customHeight="1" x14ac:dyDescent="0.3"/>
    <row r="7" spans="1:19" x14ac:dyDescent="0.3">
      <c r="C7" s="3" t="s">
        <v>2</v>
      </c>
      <c r="D7" s="4" t="s">
        <v>3</v>
      </c>
      <c r="G7" s="129"/>
      <c r="I7" s="5"/>
      <c r="J7" s="6"/>
    </row>
    <row r="8" spans="1:19" x14ac:dyDescent="0.3">
      <c r="C8" s="3" t="s">
        <v>4</v>
      </c>
      <c r="D8" s="7" t="s">
        <v>5</v>
      </c>
      <c r="I8" s="5"/>
      <c r="J8" s="6"/>
      <c r="L8" s="8"/>
    </row>
    <row r="9" spans="1:19" x14ac:dyDescent="0.3">
      <c r="G9" s="10"/>
      <c r="H9" s="10"/>
      <c r="I9" s="5"/>
      <c r="J9" s="6"/>
      <c r="K9" s="3"/>
      <c r="L9" s="8"/>
    </row>
    <row r="10" spans="1:19" ht="14.25" customHeight="1" x14ac:dyDescent="0.3">
      <c r="D10" s="11" t="s">
        <v>6</v>
      </c>
      <c r="E10" s="12">
        <v>747.9</v>
      </c>
      <c r="F10" s="4" t="s">
        <v>7</v>
      </c>
    </row>
    <row r="11" spans="1:19" ht="14.25" customHeight="1" x14ac:dyDescent="0.3">
      <c r="D11" s="11" t="s">
        <v>8</v>
      </c>
      <c r="E11" s="12">
        <v>1205</v>
      </c>
      <c r="F11" s="4" t="s">
        <v>7</v>
      </c>
      <c r="G11" s="13"/>
      <c r="I11" s="10"/>
    </row>
    <row r="12" spans="1:19" ht="14.25" customHeight="1" thickBot="1" x14ac:dyDescent="0.35">
      <c r="D12" s="125"/>
      <c r="E12" s="135"/>
      <c r="F12" s="136"/>
      <c r="G12" s="13"/>
      <c r="I12" s="10"/>
    </row>
    <row r="13" spans="1:19" ht="14.25" customHeight="1" thickBot="1" x14ac:dyDescent="0.35">
      <c r="D13" s="125"/>
      <c r="E13" s="190" t="s">
        <v>84</v>
      </c>
      <c r="F13" s="191"/>
      <c r="G13" s="192" t="s">
        <v>85</v>
      </c>
      <c r="H13" s="193"/>
      <c r="I13" s="194" t="s">
        <v>86</v>
      </c>
      <c r="J13" s="195"/>
    </row>
    <row r="14" spans="1:19" ht="16.5" x14ac:dyDescent="0.3">
      <c r="B14" s="14" t="s">
        <v>61</v>
      </c>
      <c r="C14" s="15"/>
      <c r="D14" s="15"/>
      <c r="E14" s="16" t="s">
        <v>9</v>
      </c>
      <c r="F14" s="17" t="s">
        <v>10</v>
      </c>
      <c r="G14" s="16" t="s">
        <v>9</v>
      </c>
      <c r="H14" s="17" t="s">
        <v>10</v>
      </c>
      <c r="I14" s="16" t="s">
        <v>9</v>
      </c>
      <c r="J14" s="17" t="s">
        <v>10</v>
      </c>
      <c r="K14" s="18" t="s">
        <v>11</v>
      </c>
      <c r="L14" s="19" t="s">
        <v>12</v>
      </c>
    </row>
    <row r="15" spans="1:19" x14ac:dyDescent="0.3">
      <c r="B15" s="20"/>
      <c r="C15" s="21" t="s">
        <v>59</v>
      </c>
      <c r="D15" s="22"/>
      <c r="E15" s="127">
        <f>F15/$E$10</f>
        <v>1.6039577483620808</v>
      </c>
      <c r="F15" s="128">
        <f>'Annuiteetgraafik BIL'!F17+'Annuiteetgraafik BIL_lisanduv'!F17</f>
        <v>1199.6000000000001</v>
      </c>
      <c r="G15" s="127">
        <f>H15/$E$10</f>
        <v>1.6039577483620808</v>
      </c>
      <c r="H15" s="128">
        <f>'Annuiteetgraafik BIL'!F17+'Annuiteetgraafik BIL_lisanduv'!F17</f>
        <v>1199.6000000000001</v>
      </c>
      <c r="I15" s="127">
        <f>J15/$E$10</f>
        <v>1.6039577483620808</v>
      </c>
      <c r="J15" s="128">
        <f>'Annuiteetgraafik BIL'!F17+'Annuiteetgraafik BIL_lisanduv'!F17</f>
        <v>1199.6000000000001</v>
      </c>
      <c r="K15" s="199" t="s">
        <v>56</v>
      </c>
      <c r="L15" s="189"/>
      <c r="M15" s="23"/>
      <c r="Q15" s="3"/>
      <c r="R15" s="24"/>
      <c r="S15" s="25"/>
    </row>
    <row r="16" spans="1:19" x14ac:dyDescent="0.3">
      <c r="B16" s="20"/>
      <c r="C16" s="21" t="s">
        <v>65</v>
      </c>
      <c r="D16" s="22"/>
      <c r="E16" s="127">
        <f>F16/$E$10</f>
        <v>4.1133306591790353</v>
      </c>
      <c r="F16" s="128">
        <f>'Annuiteetgraafik (Lisa 6.1)'!F15</f>
        <v>3076.36</v>
      </c>
      <c r="G16" s="127">
        <f>H16/$E$10</f>
        <v>4.1133306591790353</v>
      </c>
      <c r="H16" s="128">
        <f>'Annuiteetgraafik (Lisa 6.1)'!F15</f>
        <v>3076.36</v>
      </c>
      <c r="I16" s="127">
        <f>J16/$E$10</f>
        <v>4.1133306591790353</v>
      </c>
      <c r="J16" s="128">
        <f>'Annuiteetgraafik (Lisa 6.1)'!F15</f>
        <v>3076.36</v>
      </c>
      <c r="K16" s="200"/>
      <c r="L16" s="187"/>
      <c r="M16" s="23"/>
      <c r="Q16" s="3"/>
      <c r="R16" s="24"/>
      <c r="S16" s="25"/>
    </row>
    <row r="17" spans="2:19" x14ac:dyDescent="0.3">
      <c r="B17" s="20"/>
      <c r="C17" s="21" t="s">
        <v>66</v>
      </c>
      <c r="D17" s="22"/>
      <c r="E17" s="127">
        <f t="shared" ref="E17:E19" si="0">F17/$E$10</f>
        <v>0.49407674822837278</v>
      </c>
      <c r="F17" s="128">
        <f>'Annuiteetgraafik TS'!F15</f>
        <v>369.52</v>
      </c>
      <c r="G17" s="127">
        <f t="shared" ref="G17:G19" si="1">H17/$E$10</f>
        <v>0.49407674822837278</v>
      </c>
      <c r="H17" s="128">
        <f>'Annuiteetgraafik TS'!F15</f>
        <v>369.52</v>
      </c>
      <c r="I17" s="127">
        <f t="shared" ref="I17:I19" si="2">J17/$E$10</f>
        <v>0.49407674822837278</v>
      </c>
      <c r="J17" s="128">
        <f>'Annuiteetgraafik TS'!F15</f>
        <v>369.52</v>
      </c>
      <c r="K17" s="200"/>
      <c r="L17" s="188"/>
      <c r="M17" s="23"/>
      <c r="Q17" s="3"/>
      <c r="R17" s="24"/>
      <c r="S17" s="25"/>
    </row>
    <row r="18" spans="2:19" x14ac:dyDescent="0.3">
      <c r="B18" s="20"/>
      <c r="C18" s="21" t="s">
        <v>67</v>
      </c>
      <c r="D18" s="22"/>
      <c r="E18" s="127">
        <f t="shared" si="0"/>
        <v>0.61322369300708657</v>
      </c>
      <c r="F18" s="138">
        <f>'Annuiteetgraafik (Lisa 6.2)'!F15</f>
        <v>458.63</v>
      </c>
      <c r="G18" s="127">
        <f t="shared" si="1"/>
        <v>0.61322369300708657</v>
      </c>
      <c r="H18" s="138">
        <f>'Annuiteetgraafik (Lisa 6.2)'!F15</f>
        <v>458.63</v>
      </c>
      <c r="I18" s="127">
        <f t="shared" si="2"/>
        <v>0.61322369300708657</v>
      </c>
      <c r="J18" s="138">
        <f>'Annuiteetgraafik (Lisa 6.2)'!F15</f>
        <v>458.63</v>
      </c>
      <c r="K18" s="200"/>
      <c r="L18" s="147" t="s">
        <v>71</v>
      </c>
      <c r="M18" s="23"/>
      <c r="Q18" s="3"/>
      <c r="R18" s="24"/>
      <c r="S18" s="25"/>
    </row>
    <row r="19" spans="2:19" x14ac:dyDescent="0.3">
      <c r="B19" s="20"/>
      <c r="C19" s="21" t="s">
        <v>73</v>
      </c>
      <c r="D19" s="22"/>
      <c r="E19" s="127">
        <f t="shared" si="0"/>
        <v>0.97877434894814375</v>
      </c>
      <c r="F19" s="138">
        <f>'Annuiteetgraafik (Lisa 6.3)'!F15</f>
        <v>732.02533557831669</v>
      </c>
      <c r="G19" s="127">
        <f t="shared" si="1"/>
        <v>0.97877434894814375</v>
      </c>
      <c r="H19" s="138">
        <f>'Annuiteetgraafik (Lisa 6.3)'!F15</f>
        <v>732.02533557831669</v>
      </c>
      <c r="I19" s="127">
        <f t="shared" si="2"/>
        <v>0.97877434894814375</v>
      </c>
      <c r="J19" s="138">
        <f>'Annuiteetgraafik (Lisa 6.3)'!F15</f>
        <v>732.02533557831669</v>
      </c>
      <c r="K19" s="200"/>
      <c r="L19" s="147" t="s">
        <v>75</v>
      </c>
      <c r="M19" s="23"/>
      <c r="Q19" s="3"/>
      <c r="R19" s="24"/>
      <c r="S19" s="25"/>
    </row>
    <row r="20" spans="2:19" x14ac:dyDescent="0.3">
      <c r="B20" s="26">
        <v>400</v>
      </c>
      <c r="C20" s="202" t="s">
        <v>13</v>
      </c>
      <c r="D20" s="185"/>
      <c r="E20" s="127">
        <v>1.6700012890289313</v>
      </c>
      <c r="F20" s="128">
        <f>E20*E10</f>
        <v>1248.9939640647376</v>
      </c>
      <c r="G20" s="127">
        <v>1.6700012890289313</v>
      </c>
      <c r="H20" s="128">
        <f>G20*E10</f>
        <v>1248.9939640647376</v>
      </c>
      <c r="I20" s="127">
        <v>1.6700012890289313</v>
      </c>
      <c r="J20" s="128">
        <f>I20*E10</f>
        <v>1248.9939640647376</v>
      </c>
      <c r="K20" s="200"/>
      <c r="L20" s="187"/>
      <c r="Q20" s="3"/>
      <c r="R20" s="24"/>
      <c r="S20" s="25"/>
    </row>
    <row r="21" spans="2:19" x14ac:dyDescent="0.3">
      <c r="B21" s="26">
        <v>400</v>
      </c>
      <c r="C21" s="27" t="s">
        <v>68</v>
      </c>
      <c r="D21" s="28"/>
      <c r="E21" s="127">
        <f>F21/$E$10</f>
        <v>0.11790448883181327</v>
      </c>
      <c r="F21" s="128">
        <v>88.180767197313145</v>
      </c>
      <c r="G21" s="127">
        <f>H21/$E$10</f>
        <v>0.11790448883181327</v>
      </c>
      <c r="H21" s="128">
        <v>88.180767197313145</v>
      </c>
      <c r="I21" s="127">
        <f>J21/$E$10</f>
        <v>0.11790448883181327</v>
      </c>
      <c r="J21" s="128">
        <v>88.180767197313145</v>
      </c>
      <c r="K21" s="201"/>
      <c r="L21" s="187"/>
      <c r="Q21" s="3"/>
      <c r="R21" s="24"/>
      <c r="S21" s="25"/>
    </row>
    <row r="22" spans="2:19" x14ac:dyDescent="0.3">
      <c r="B22" s="26">
        <v>100</v>
      </c>
      <c r="C22" s="27" t="s">
        <v>14</v>
      </c>
      <c r="D22" s="28"/>
      <c r="E22" s="127">
        <f t="shared" ref="E22:E24" si="3">F22/$E$10</f>
        <v>0.37761465436555691</v>
      </c>
      <c r="F22" s="138">
        <v>282.41800000000001</v>
      </c>
      <c r="G22" s="127">
        <f t="shared" ref="G22:G24" si="4">H22/$E$10</f>
        <v>0.38894237197486292</v>
      </c>
      <c r="H22" s="138">
        <v>290.89</v>
      </c>
      <c r="I22" s="127">
        <f t="shared" ref="I22:I24" si="5">J22/$E$10</f>
        <v>0.38894237197486292</v>
      </c>
      <c r="J22" s="138">
        <v>290.89</v>
      </c>
      <c r="K22" s="203" t="s">
        <v>62</v>
      </c>
      <c r="L22" s="187"/>
      <c r="M22" s="24"/>
      <c r="Q22" s="3"/>
      <c r="R22" s="24"/>
      <c r="S22" s="25"/>
    </row>
    <row r="23" spans="2:19" x14ac:dyDescent="0.3">
      <c r="B23" s="26">
        <v>200</v>
      </c>
      <c r="C23" s="29" t="s">
        <v>15</v>
      </c>
      <c r="D23" s="30"/>
      <c r="E23" s="127">
        <f t="shared" si="3"/>
        <v>1.0187195645946721</v>
      </c>
      <c r="F23" s="144">
        <v>761.90036236035519</v>
      </c>
      <c r="G23" s="127">
        <f t="shared" si="4"/>
        <v>1.049284663725097</v>
      </c>
      <c r="H23" s="144">
        <v>784.76</v>
      </c>
      <c r="I23" s="127">
        <f t="shared" si="5"/>
        <v>1.5809332798502476</v>
      </c>
      <c r="J23" s="144">
        <v>1182.3800000000001</v>
      </c>
      <c r="K23" s="204"/>
      <c r="L23" s="187"/>
      <c r="M23" s="24"/>
      <c r="N23" s="37"/>
      <c r="Q23" s="3"/>
      <c r="R23" s="24"/>
      <c r="S23" s="25"/>
    </row>
    <row r="24" spans="2:19" x14ac:dyDescent="0.3">
      <c r="B24" s="26">
        <v>500</v>
      </c>
      <c r="C24" s="29" t="s">
        <v>16</v>
      </c>
      <c r="D24" s="30"/>
      <c r="E24" s="127">
        <f t="shared" si="3"/>
        <v>1.5697507877399028E-2</v>
      </c>
      <c r="F24" s="144">
        <v>11.740166141506732</v>
      </c>
      <c r="G24" s="127">
        <f t="shared" si="4"/>
        <v>1.6165262735659849E-2</v>
      </c>
      <c r="H24" s="144">
        <v>12.09</v>
      </c>
      <c r="I24" s="127">
        <f t="shared" si="5"/>
        <v>3.3828051878593397E-2</v>
      </c>
      <c r="J24" s="144">
        <v>25.3</v>
      </c>
      <c r="K24" s="205"/>
      <c r="L24" s="188"/>
      <c r="M24" s="24"/>
      <c r="N24" s="37"/>
      <c r="Q24" s="3"/>
      <c r="R24" s="24"/>
      <c r="S24" s="25"/>
    </row>
    <row r="25" spans="2:19" x14ac:dyDescent="0.3">
      <c r="B25" s="31"/>
      <c r="C25" s="32" t="s">
        <v>17</v>
      </c>
      <c r="D25" s="32"/>
      <c r="E25" s="33">
        <f t="shared" ref="E25:G25" si="6">SUM(E15:E24)</f>
        <v>11.003300702423092</v>
      </c>
      <c r="F25" s="34">
        <f>SUM(F15:F24)</f>
        <v>8229.3685953422282</v>
      </c>
      <c r="G25" s="33">
        <f t="shared" si="6"/>
        <v>11.045661274021084</v>
      </c>
      <c r="H25" s="34">
        <f>SUM(H15:H24)</f>
        <v>8261.0500668403674</v>
      </c>
      <c r="I25" s="33">
        <f t="shared" ref="I25" si="7">SUM(I15:I24)</f>
        <v>11.594972679289169</v>
      </c>
      <c r="J25" s="34">
        <f>SUM(J15:J24)</f>
        <v>8671.8800668403674</v>
      </c>
      <c r="K25" s="35"/>
      <c r="L25" s="36"/>
      <c r="M25" s="24"/>
      <c r="N25" s="37"/>
      <c r="R25" s="24"/>
      <c r="S25" s="25"/>
    </row>
    <row r="26" spans="2:19" x14ac:dyDescent="0.3">
      <c r="B26" s="38"/>
      <c r="C26" s="39"/>
      <c r="D26" s="39"/>
      <c r="E26" s="40"/>
      <c r="F26" s="41"/>
      <c r="G26" s="40"/>
      <c r="H26" s="41"/>
      <c r="I26" s="40"/>
      <c r="J26" s="41"/>
      <c r="K26" s="42"/>
      <c r="L26" s="43"/>
      <c r="M26" s="24"/>
      <c r="R26" s="24"/>
      <c r="S26" s="25"/>
    </row>
    <row r="27" spans="2:19" ht="16.5" x14ac:dyDescent="0.3">
      <c r="B27" s="44" t="s">
        <v>60</v>
      </c>
      <c r="C27" s="32"/>
      <c r="D27" s="32"/>
      <c r="E27" s="45" t="s">
        <v>9</v>
      </c>
      <c r="F27" s="46" t="s">
        <v>10</v>
      </c>
      <c r="G27" s="45" t="s">
        <v>9</v>
      </c>
      <c r="H27" s="46" t="s">
        <v>10</v>
      </c>
      <c r="I27" s="45" t="s">
        <v>9</v>
      </c>
      <c r="J27" s="46" t="s">
        <v>10</v>
      </c>
      <c r="K27" s="47" t="s">
        <v>11</v>
      </c>
      <c r="L27" s="48" t="s">
        <v>12</v>
      </c>
      <c r="M27" s="24"/>
      <c r="R27" s="24"/>
      <c r="S27" s="25"/>
    </row>
    <row r="28" spans="2:19" ht="15.75" customHeight="1" x14ac:dyDescent="0.3">
      <c r="B28" s="26">
        <v>300</v>
      </c>
      <c r="C28" s="185" t="s">
        <v>18</v>
      </c>
      <c r="D28" s="186"/>
      <c r="E28" s="145">
        <f>F28/$E$10</f>
        <v>2.1054299627613862</v>
      </c>
      <c r="F28" s="146">
        <v>1574.6510691492408</v>
      </c>
      <c r="G28" s="145">
        <f>H28/$E$10</f>
        <v>2.269934456478139</v>
      </c>
      <c r="H28" s="146">
        <v>1697.68398</v>
      </c>
      <c r="I28" s="145">
        <f>J28/$E$10</f>
        <v>2.269934456478139</v>
      </c>
      <c r="J28" s="146">
        <v>1697.68398</v>
      </c>
      <c r="K28" s="123" t="s">
        <v>57</v>
      </c>
      <c r="L28" s="182"/>
      <c r="Q28" s="3"/>
      <c r="R28" s="24"/>
      <c r="S28" s="25"/>
    </row>
    <row r="29" spans="2:19" ht="15" customHeight="1" x14ac:dyDescent="0.3">
      <c r="B29" s="26">
        <v>600</v>
      </c>
      <c r="C29" s="29" t="s">
        <v>19</v>
      </c>
      <c r="D29" s="30"/>
      <c r="E29" s="145"/>
      <c r="F29" s="146"/>
      <c r="G29" s="145"/>
      <c r="H29" s="146"/>
      <c r="I29" s="145"/>
      <c r="J29" s="146"/>
      <c r="K29" s="122"/>
      <c r="L29" s="183"/>
      <c r="M29" s="24"/>
      <c r="Q29" s="3"/>
      <c r="R29" s="24"/>
      <c r="S29" s="25"/>
    </row>
    <row r="30" spans="2:19" ht="15" customHeight="1" x14ac:dyDescent="0.3">
      <c r="B30" s="26"/>
      <c r="C30" s="29">
        <v>610</v>
      </c>
      <c r="D30" s="30" t="s">
        <v>20</v>
      </c>
      <c r="E30" s="145">
        <f>F30/$E$10</f>
        <v>1.5967372988928672</v>
      </c>
      <c r="F30" s="146">
        <v>1194.1998258419753</v>
      </c>
      <c r="G30" s="145">
        <f>H30/$E$10</f>
        <v>1.1099116750233988</v>
      </c>
      <c r="H30" s="146">
        <v>830.10294175000001</v>
      </c>
      <c r="I30" s="145">
        <f>J30/$E$10</f>
        <v>1.1099116750233988</v>
      </c>
      <c r="J30" s="146">
        <v>830.10294175000001</v>
      </c>
      <c r="K30" s="206" t="s">
        <v>58</v>
      </c>
      <c r="L30" s="183"/>
      <c r="M30" s="24"/>
      <c r="Q30" s="3"/>
      <c r="R30" s="24"/>
      <c r="S30" s="25"/>
    </row>
    <row r="31" spans="2:19" x14ac:dyDescent="0.3">
      <c r="B31" s="26"/>
      <c r="C31" s="29">
        <v>620</v>
      </c>
      <c r="D31" s="30" t="s">
        <v>21</v>
      </c>
      <c r="E31" s="145">
        <f t="shared" ref="E31:E33" si="8">F31/$E$10</f>
        <v>1.4383739711644228</v>
      </c>
      <c r="F31" s="146">
        <v>1075.7598930338718</v>
      </c>
      <c r="G31" s="145">
        <f t="shared" ref="G31:G33" si="9">H31/$E$10</f>
        <v>1.3031809530017384</v>
      </c>
      <c r="H31" s="146">
        <v>974.64903475000006</v>
      </c>
      <c r="I31" s="145">
        <f t="shared" ref="I31:I33" si="10">J31/$E$10</f>
        <v>1.3031809530017384</v>
      </c>
      <c r="J31" s="146">
        <v>974.64903475000006</v>
      </c>
      <c r="K31" s="207"/>
      <c r="L31" s="183"/>
      <c r="M31" s="24"/>
      <c r="Q31" s="3"/>
      <c r="R31" s="24"/>
      <c r="S31" s="25"/>
    </row>
    <row r="32" spans="2:19" x14ac:dyDescent="0.3">
      <c r="B32" s="26"/>
      <c r="C32" s="29">
        <v>630</v>
      </c>
      <c r="D32" s="30" t="s">
        <v>22</v>
      </c>
      <c r="E32" s="145">
        <f t="shared" si="8"/>
        <v>4.0184175498424519E-2</v>
      </c>
      <c r="F32" s="146">
        <v>30.053744855271699</v>
      </c>
      <c r="G32" s="145">
        <f t="shared" si="9"/>
        <v>4.0816034723893571E-2</v>
      </c>
      <c r="H32" s="146">
        <v>30.526312369999999</v>
      </c>
      <c r="I32" s="145">
        <f t="shared" si="10"/>
        <v>4.0816034723893571E-2</v>
      </c>
      <c r="J32" s="146">
        <v>30.526312369999999</v>
      </c>
      <c r="K32" s="208"/>
      <c r="L32" s="183"/>
      <c r="M32" s="24"/>
      <c r="Q32" s="3"/>
      <c r="R32" s="24"/>
      <c r="S32" s="25"/>
    </row>
    <row r="33" spans="2:19" ht="15.75" customHeight="1" x14ac:dyDescent="0.3">
      <c r="B33" s="26">
        <v>700</v>
      </c>
      <c r="C33" s="185" t="s">
        <v>23</v>
      </c>
      <c r="D33" s="186"/>
      <c r="E33" s="145">
        <f t="shared" si="8"/>
        <v>1.8060727585219136E-2</v>
      </c>
      <c r="F33" s="146">
        <v>13.507618160985391</v>
      </c>
      <c r="G33" s="145">
        <f t="shared" si="9"/>
        <v>1.9930054151624549E-2</v>
      </c>
      <c r="H33" s="146">
        <v>14.905687500000001</v>
      </c>
      <c r="I33" s="145">
        <f t="shared" si="10"/>
        <v>1.9930054151624549E-2</v>
      </c>
      <c r="J33" s="146">
        <v>14.905687500000001</v>
      </c>
      <c r="K33" s="49" t="s">
        <v>57</v>
      </c>
      <c r="L33" s="184"/>
      <c r="M33" s="24"/>
      <c r="Q33" s="3"/>
      <c r="R33" s="24"/>
      <c r="S33" s="25"/>
    </row>
    <row r="34" spans="2:19" ht="15" customHeight="1" thickBot="1" x14ac:dyDescent="0.35">
      <c r="B34" s="50"/>
      <c r="C34" s="51" t="s">
        <v>24</v>
      </c>
      <c r="D34" s="51"/>
      <c r="E34" s="131">
        <f t="shared" ref="E34:J34" si="11">SUM(E28:E33)</f>
        <v>5.1987861359023197</v>
      </c>
      <c r="F34" s="132">
        <f t="shared" si="11"/>
        <v>3888.1721510413449</v>
      </c>
      <c r="G34" s="131">
        <f t="shared" si="11"/>
        <v>4.7437731733787949</v>
      </c>
      <c r="H34" s="132">
        <f t="shared" si="11"/>
        <v>3547.8679563700007</v>
      </c>
      <c r="I34" s="131">
        <f t="shared" si="11"/>
        <v>4.7437731733787949</v>
      </c>
      <c r="J34" s="132">
        <f t="shared" si="11"/>
        <v>3547.8679563700007</v>
      </c>
      <c r="K34" s="52"/>
      <c r="L34" s="53"/>
      <c r="M34" s="24"/>
      <c r="R34" s="24"/>
      <c r="S34" s="25"/>
    </row>
    <row r="35" spans="2:19" ht="17.25" customHeight="1" x14ac:dyDescent="0.3">
      <c r="B35" s="54"/>
      <c r="C35" s="10"/>
      <c r="D35" s="10"/>
      <c r="E35" s="55"/>
      <c r="F35" s="56"/>
      <c r="G35" s="55"/>
      <c r="H35" s="56"/>
      <c r="I35" s="215"/>
      <c r="J35" s="216"/>
      <c r="K35" s="57"/>
      <c r="M35" s="24"/>
    </row>
    <row r="36" spans="2:19" ht="15" customHeight="1" x14ac:dyDescent="0.3">
      <c r="B36" s="198" t="s">
        <v>25</v>
      </c>
      <c r="C36" s="198"/>
      <c r="D36" s="198"/>
      <c r="E36" s="55">
        <f>E34+E25</f>
        <v>16.20208683832541</v>
      </c>
      <c r="F36" s="56">
        <f>ROUND(F34+F25,2)</f>
        <v>12117.54</v>
      </c>
      <c r="G36" s="55">
        <f>G34+G25</f>
        <v>15.789434447399879</v>
      </c>
      <c r="H36" s="56">
        <f>ROUND(H34+H25,2)</f>
        <v>11808.92</v>
      </c>
      <c r="I36" s="55">
        <f>I34+I25</f>
        <v>16.338745852667962</v>
      </c>
      <c r="J36" s="56">
        <f>ROUND(J34+J25,2)</f>
        <v>12219.75</v>
      </c>
      <c r="K36" s="57"/>
    </row>
    <row r="37" spans="2:19" x14ac:dyDescent="0.3">
      <c r="B37" s="54" t="s">
        <v>26</v>
      </c>
      <c r="C37" s="58"/>
      <c r="D37" s="59">
        <v>0.22</v>
      </c>
      <c r="E37" s="60">
        <f>E36*D37</f>
        <v>3.5644591044315903</v>
      </c>
      <c r="F37" s="56">
        <f>ROUND(F36*D37,2)</f>
        <v>2665.86</v>
      </c>
      <c r="G37" s="60">
        <f>G36*D37</f>
        <v>3.4736755784279736</v>
      </c>
      <c r="H37" s="56">
        <f>ROUND(H36*D37,2)</f>
        <v>2597.96</v>
      </c>
      <c r="I37" s="60">
        <f>I36*D37</f>
        <v>3.5945240875869517</v>
      </c>
      <c r="J37" s="56">
        <f>ROUND(J36*D37,2)</f>
        <v>2688.35</v>
      </c>
    </row>
    <row r="38" spans="2:19" x14ac:dyDescent="0.3">
      <c r="B38" s="10" t="s">
        <v>27</v>
      </c>
      <c r="C38" s="10"/>
      <c r="D38" s="10"/>
      <c r="E38" s="55">
        <f t="shared" ref="E38:J38" si="12">E37+E36</f>
        <v>19.766545942757002</v>
      </c>
      <c r="F38" s="56">
        <f t="shared" si="12"/>
        <v>14783.400000000001</v>
      </c>
      <c r="G38" s="55">
        <f t="shared" si="12"/>
        <v>19.263110025827853</v>
      </c>
      <c r="H38" s="56">
        <f t="shared" si="12"/>
        <v>14406.880000000001</v>
      </c>
      <c r="I38" s="55">
        <f t="shared" si="12"/>
        <v>19.933269940254913</v>
      </c>
      <c r="J38" s="56">
        <f t="shared" si="12"/>
        <v>14908.1</v>
      </c>
      <c r="K38" s="57"/>
    </row>
    <row r="39" spans="2:19" x14ac:dyDescent="0.3">
      <c r="B39" s="10" t="s">
        <v>28</v>
      </c>
      <c r="C39" s="10"/>
      <c r="D39" s="10"/>
      <c r="E39" s="61" t="s">
        <v>64</v>
      </c>
      <c r="F39" s="56">
        <f>F36*12</f>
        <v>145410.48000000001</v>
      </c>
      <c r="G39" s="61" t="s">
        <v>87</v>
      </c>
      <c r="H39" s="56">
        <f>H36*4</f>
        <v>47235.68</v>
      </c>
      <c r="I39" s="61" t="s">
        <v>88</v>
      </c>
      <c r="J39" s="56">
        <f>J36*12</f>
        <v>146637</v>
      </c>
      <c r="K39" s="62"/>
      <c r="L39" s="63"/>
    </row>
    <row r="40" spans="2:19" ht="14.5" thickBot="1" x14ac:dyDescent="0.35">
      <c r="B40" s="10" t="s">
        <v>30</v>
      </c>
      <c r="C40" s="10"/>
      <c r="D40" s="10"/>
      <c r="E40" s="64" t="s">
        <v>64</v>
      </c>
      <c r="F40" s="65">
        <f>F38*12</f>
        <v>177400.80000000002</v>
      </c>
      <c r="G40" s="64" t="s">
        <v>87</v>
      </c>
      <c r="H40" s="65">
        <f>H38*4</f>
        <v>57627.520000000004</v>
      </c>
      <c r="I40" s="217" t="s">
        <v>88</v>
      </c>
      <c r="J40" s="65">
        <f>J38*8</f>
        <v>119264.8</v>
      </c>
    </row>
    <row r="41" spans="2:19" ht="15.5" x14ac:dyDescent="0.35">
      <c r="B41" s="124"/>
      <c r="C41" s="124"/>
      <c r="D41" s="124"/>
      <c r="E41" s="124"/>
      <c r="F41" s="124"/>
    </row>
    <row r="42" spans="2:19" s="137" customFormat="1" ht="25.4" customHeight="1" x14ac:dyDescent="0.35">
      <c r="B42" s="196" t="s">
        <v>63</v>
      </c>
      <c r="C42" s="196"/>
      <c r="D42" s="196"/>
      <c r="E42" s="196"/>
      <c r="F42" s="196"/>
      <c r="G42" s="196"/>
      <c r="H42" s="196"/>
      <c r="I42" s="196"/>
      <c r="J42" s="196"/>
    </row>
    <row r="43" spans="2:19" s="137" customFormat="1" ht="25.4" customHeight="1" x14ac:dyDescent="0.35">
      <c r="B43" s="196"/>
      <c r="C43" s="196"/>
      <c r="D43" s="196"/>
      <c r="E43" s="196"/>
      <c r="F43" s="196"/>
      <c r="G43" s="196"/>
      <c r="H43" s="196"/>
      <c r="I43" s="196"/>
      <c r="J43" s="196"/>
    </row>
    <row r="44" spans="2:19" ht="15.5" x14ac:dyDescent="0.35">
      <c r="B44" s="133"/>
      <c r="C44" s="133"/>
      <c r="D44" s="133"/>
      <c r="E44" s="133"/>
      <c r="F44" s="133"/>
    </row>
    <row r="45" spans="2:19" x14ac:dyDescent="0.3">
      <c r="B45" s="10" t="s">
        <v>31</v>
      </c>
      <c r="C45" s="10"/>
      <c r="D45" s="10"/>
      <c r="E45" s="10" t="s">
        <v>32</v>
      </c>
    </row>
    <row r="47" spans="2:19" x14ac:dyDescent="0.3">
      <c r="B47" s="68" t="s">
        <v>33</v>
      </c>
      <c r="C47" s="68"/>
      <c r="D47" s="68"/>
      <c r="E47" s="68" t="s">
        <v>33</v>
      </c>
      <c r="F47" s="68"/>
    </row>
    <row r="48" spans="2:19" ht="15.5" x14ac:dyDescent="0.35">
      <c r="B48" s="9"/>
      <c r="C48" s="9"/>
      <c r="D48" s="9"/>
      <c r="E48" s="9"/>
      <c r="F48" s="9"/>
    </row>
  </sheetData>
  <mergeCells count="15">
    <mergeCell ref="A5:H5"/>
    <mergeCell ref="B36:D36"/>
    <mergeCell ref="K15:K21"/>
    <mergeCell ref="C20:D20"/>
    <mergeCell ref="K22:K24"/>
    <mergeCell ref="K30:K32"/>
    <mergeCell ref="C28:D28"/>
    <mergeCell ref="B42:J43"/>
    <mergeCell ref="L28:L33"/>
    <mergeCell ref="C33:D33"/>
    <mergeCell ref="L20:L24"/>
    <mergeCell ref="L15:L17"/>
    <mergeCell ref="E13:F13"/>
    <mergeCell ref="G13:H13"/>
    <mergeCell ref="I13:J13"/>
  </mergeCells>
  <phoneticPr fontId="3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3F33B-B97E-413D-B107-53984C2C3766}">
  <dimension ref="A1:W49"/>
  <sheetViews>
    <sheetView zoomScale="90" zoomScaleNormal="90" workbookViewId="0">
      <selection activeCell="J50" sqref="J50"/>
    </sheetView>
  </sheetViews>
  <sheetFormatPr defaultRowHeight="14" x14ac:dyDescent="0.3"/>
  <cols>
    <col min="1" max="1" width="5.453125" style="1" customWidth="1"/>
    <col min="2" max="2" width="7.54296875" style="1" customWidth="1"/>
    <col min="3" max="3" width="7.7265625" style="1" customWidth="1"/>
    <col min="4" max="4" width="53.7265625" style="1" customWidth="1"/>
    <col min="5" max="10" width="14.26953125" style="1" customWidth="1"/>
    <col min="11" max="14" width="15.36328125" style="1" customWidth="1"/>
    <col min="15" max="15" width="24" style="1" customWidth="1"/>
    <col min="16" max="16" width="25.90625" style="1" customWidth="1"/>
    <col min="17" max="252" width="8.7265625" style="1"/>
    <col min="253" max="253" width="5.453125" style="1" customWidth="1"/>
    <col min="254" max="254" width="7.54296875" style="1" customWidth="1"/>
    <col min="255" max="255" width="7.7265625" style="1" customWidth="1"/>
    <col min="256" max="256" width="50.7265625" style="1" customWidth="1"/>
    <col min="257" max="257" width="16.453125" style="1" customWidth="1"/>
    <col min="258" max="260" width="16.54296875" style="1" customWidth="1"/>
    <col min="261" max="261" width="32.54296875" style="1" customWidth="1"/>
    <col min="262" max="262" width="32.453125" style="1" customWidth="1"/>
    <col min="263" max="263" width="16.453125" style="1" customWidth="1"/>
    <col min="264" max="264" width="8.7265625" style="1"/>
    <col min="265" max="266" width="0" style="1" hidden="1" customWidth="1"/>
    <col min="267" max="267" width="8.7265625" style="1"/>
    <col min="268" max="268" width="11.453125" style="1" bestFit="1" customWidth="1"/>
    <col min="269" max="269" width="10.26953125" style="1" bestFit="1" customWidth="1"/>
    <col min="270" max="508" width="8.7265625" style="1"/>
    <col min="509" max="509" width="5.453125" style="1" customWidth="1"/>
    <col min="510" max="510" width="7.54296875" style="1" customWidth="1"/>
    <col min="511" max="511" width="7.7265625" style="1" customWidth="1"/>
    <col min="512" max="512" width="50.7265625" style="1" customWidth="1"/>
    <col min="513" max="513" width="16.453125" style="1" customWidth="1"/>
    <col min="514" max="516" width="16.54296875" style="1" customWidth="1"/>
    <col min="517" max="517" width="32.54296875" style="1" customWidth="1"/>
    <col min="518" max="518" width="32.453125" style="1" customWidth="1"/>
    <col min="519" max="519" width="16.453125" style="1" customWidth="1"/>
    <col min="520" max="520" width="8.7265625" style="1"/>
    <col min="521" max="522" width="0" style="1" hidden="1" customWidth="1"/>
    <col min="523" max="523" width="8.7265625" style="1"/>
    <col min="524" max="524" width="11.453125" style="1" bestFit="1" customWidth="1"/>
    <col min="525" max="525" width="10.26953125" style="1" bestFit="1" customWidth="1"/>
    <col min="526" max="764" width="8.7265625" style="1"/>
    <col min="765" max="765" width="5.453125" style="1" customWidth="1"/>
    <col min="766" max="766" width="7.54296875" style="1" customWidth="1"/>
    <col min="767" max="767" width="7.7265625" style="1" customWidth="1"/>
    <col min="768" max="768" width="50.7265625" style="1" customWidth="1"/>
    <col min="769" max="769" width="16.453125" style="1" customWidth="1"/>
    <col min="770" max="772" width="16.54296875" style="1" customWidth="1"/>
    <col min="773" max="773" width="32.54296875" style="1" customWidth="1"/>
    <col min="774" max="774" width="32.453125" style="1" customWidth="1"/>
    <col min="775" max="775" width="16.453125" style="1" customWidth="1"/>
    <col min="776" max="776" width="8.7265625" style="1"/>
    <col min="777" max="778" width="0" style="1" hidden="1" customWidth="1"/>
    <col min="779" max="779" width="8.7265625" style="1"/>
    <col min="780" max="780" width="11.453125" style="1" bestFit="1" customWidth="1"/>
    <col min="781" max="781" width="10.26953125" style="1" bestFit="1" customWidth="1"/>
    <col min="782" max="1020" width="8.7265625" style="1"/>
    <col min="1021" max="1021" width="5.453125" style="1" customWidth="1"/>
    <col min="1022" max="1022" width="7.54296875" style="1" customWidth="1"/>
    <col min="1023" max="1023" width="7.7265625" style="1" customWidth="1"/>
    <col min="1024" max="1024" width="50.7265625" style="1" customWidth="1"/>
    <col min="1025" max="1025" width="16.453125" style="1" customWidth="1"/>
    <col min="1026" max="1028" width="16.54296875" style="1" customWidth="1"/>
    <col min="1029" max="1029" width="32.54296875" style="1" customWidth="1"/>
    <col min="1030" max="1030" width="32.453125" style="1" customWidth="1"/>
    <col min="1031" max="1031" width="16.453125" style="1" customWidth="1"/>
    <col min="1032" max="1032" width="8.7265625" style="1"/>
    <col min="1033" max="1034" width="0" style="1" hidden="1" customWidth="1"/>
    <col min="1035" max="1035" width="8.7265625" style="1"/>
    <col min="1036" max="1036" width="11.453125" style="1" bestFit="1" customWidth="1"/>
    <col min="1037" max="1037" width="10.26953125" style="1" bestFit="1" customWidth="1"/>
    <col min="1038" max="1276" width="8.7265625" style="1"/>
    <col min="1277" max="1277" width="5.453125" style="1" customWidth="1"/>
    <col min="1278" max="1278" width="7.54296875" style="1" customWidth="1"/>
    <col min="1279" max="1279" width="7.7265625" style="1" customWidth="1"/>
    <col min="1280" max="1280" width="50.7265625" style="1" customWidth="1"/>
    <col min="1281" max="1281" width="16.453125" style="1" customWidth="1"/>
    <col min="1282" max="1284" width="16.54296875" style="1" customWidth="1"/>
    <col min="1285" max="1285" width="32.54296875" style="1" customWidth="1"/>
    <col min="1286" max="1286" width="32.453125" style="1" customWidth="1"/>
    <col min="1287" max="1287" width="16.453125" style="1" customWidth="1"/>
    <col min="1288" max="1288" width="8.7265625" style="1"/>
    <col min="1289" max="1290" width="0" style="1" hidden="1" customWidth="1"/>
    <col min="1291" max="1291" width="8.7265625" style="1"/>
    <col min="1292" max="1292" width="11.453125" style="1" bestFit="1" customWidth="1"/>
    <col min="1293" max="1293" width="10.26953125" style="1" bestFit="1" customWidth="1"/>
    <col min="1294" max="1532" width="8.7265625" style="1"/>
    <col min="1533" max="1533" width="5.453125" style="1" customWidth="1"/>
    <col min="1534" max="1534" width="7.54296875" style="1" customWidth="1"/>
    <col min="1535" max="1535" width="7.7265625" style="1" customWidth="1"/>
    <col min="1536" max="1536" width="50.7265625" style="1" customWidth="1"/>
    <col min="1537" max="1537" width="16.453125" style="1" customWidth="1"/>
    <col min="1538" max="1540" width="16.54296875" style="1" customWidth="1"/>
    <col min="1541" max="1541" width="32.54296875" style="1" customWidth="1"/>
    <col min="1542" max="1542" width="32.453125" style="1" customWidth="1"/>
    <col min="1543" max="1543" width="16.453125" style="1" customWidth="1"/>
    <col min="1544" max="1544" width="8.7265625" style="1"/>
    <col min="1545" max="1546" width="0" style="1" hidden="1" customWidth="1"/>
    <col min="1547" max="1547" width="8.7265625" style="1"/>
    <col min="1548" max="1548" width="11.453125" style="1" bestFit="1" customWidth="1"/>
    <col min="1549" max="1549" width="10.26953125" style="1" bestFit="1" customWidth="1"/>
    <col min="1550" max="1788" width="8.7265625" style="1"/>
    <col min="1789" max="1789" width="5.453125" style="1" customWidth="1"/>
    <col min="1790" max="1790" width="7.54296875" style="1" customWidth="1"/>
    <col min="1791" max="1791" width="7.7265625" style="1" customWidth="1"/>
    <col min="1792" max="1792" width="50.7265625" style="1" customWidth="1"/>
    <col min="1793" max="1793" width="16.453125" style="1" customWidth="1"/>
    <col min="1794" max="1796" width="16.54296875" style="1" customWidth="1"/>
    <col min="1797" max="1797" width="32.54296875" style="1" customWidth="1"/>
    <col min="1798" max="1798" width="32.453125" style="1" customWidth="1"/>
    <col min="1799" max="1799" width="16.453125" style="1" customWidth="1"/>
    <col min="1800" max="1800" width="8.7265625" style="1"/>
    <col min="1801" max="1802" width="0" style="1" hidden="1" customWidth="1"/>
    <col min="1803" max="1803" width="8.7265625" style="1"/>
    <col min="1804" max="1804" width="11.453125" style="1" bestFit="1" customWidth="1"/>
    <col min="1805" max="1805" width="10.26953125" style="1" bestFit="1" customWidth="1"/>
    <col min="1806" max="2044" width="8.7265625" style="1"/>
    <col min="2045" max="2045" width="5.453125" style="1" customWidth="1"/>
    <col min="2046" max="2046" width="7.54296875" style="1" customWidth="1"/>
    <col min="2047" max="2047" width="7.7265625" style="1" customWidth="1"/>
    <col min="2048" max="2048" width="50.7265625" style="1" customWidth="1"/>
    <col min="2049" max="2049" width="16.453125" style="1" customWidth="1"/>
    <col min="2050" max="2052" width="16.54296875" style="1" customWidth="1"/>
    <col min="2053" max="2053" width="32.54296875" style="1" customWidth="1"/>
    <col min="2054" max="2054" width="32.453125" style="1" customWidth="1"/>
    <col min="2055" max="2055" width="16.453125" style="1" customWidth="1"/>
    <col min="2056" max="2056" width="8.7265625" style="1"/>
    <col min="2057" max="2058" width="0" style="1" hidden="1" customWidth="1"/>
    <col min="2059" max="2059" width="8.7265625" style="1"/>
    <col min="2060" max="2060" width="11.453125" style="1" bestFit="1" customWidth="1"/>
    <col min="2061" max="2061" width="10.26953125" style="1" bestFit="1" customWidth="1"/>
    <col min="2062" max="2300" width="8.7265625" style="1"/>
    <col min="2301" max="2301" width="5.453125" style="1" customWidth="1"/>
    <col min="2302" max="2302" width="7.54296875" style="1" customWidth="1"/>
    <col min="2303" max="2303" width="7.7265625" style="1" customWidth="1"/>
    <col min="2304" max="2304" width="50.7265625" style="1" customWidth="1"/>
    <col min="2305" max="2305" width="16.453125" style="1" customWidth="1"/>
    <col min="2306" max="2308" width="16.54296875" style="1" customWidth="1"/>
    <col min="2309" max="2309" width="32.54296875" style="1" customWidth="1"/>
    <col min="2310" max="2310" width="32.453125" style="1" customWidth="1"/>
    <col min="2311" max="2311" width="16.453125" style="1" customWidth="1"/>
    <col min="2312" max="2312" width="8.7265625" style="1"/>
    <col min="2313" max="2314" width="0" style="1" hidden="1" customWidth="1"/>
    <col min="2315" max="2315" width="8.7265625" style="1"/>
    <col min="2316" max="2316" width="11.453125" style="1" bestFit="1" customWidth="1"/>
    <col min="2317" max="2317" width="10.26953125" style="1" bestFit="1" customWidth="1"/>
    <col min="2318" max="2556" width="8.7265625" style="1"/>
    <col min="2557" max="2557" width="5.453125" style="1" customWidth="1"/>
    <col min="2558" max="2558" width="7.54296875" style="1" customWidth="1"/>
    <col min="2559" max="2559" width="7.7265625" style="1" customWidth="1"/>
    <col min="2560" max="2560" width="50.7265625" style="1" customWidth="1"/>
    <col min="2561" max="2561" width="16.453125" style="1" customWidth="1"/>
    <col min="2562" max="2564" width="16.54296875" style="1" customWidth="1"/>
    <col min="2565" max="2565" width="32.54296875" style="1" customWidth="1"/>
    <col min="2566" max="2566" width="32.453125" style="1" customWidth="1"/>
    <col min="2567" max="2567" width="16.453125" style="1" customWidth="1"/>
    <col min="2568" max="2568" width="8.7265625" style="1"/>
    <col min="2569" max="2570" width="0" style="1" hidden="1" customWidth="1"/>
    <col min="2571" max="2571" width="8.7265625" style="1"/>
    <col min="2572" max="2572" width="11.453125" style="1" bestFit="1" customWidth="1"/>
    <col min="2573" max="2573" width="10.26953125" style="1" bestFit="1" customWidth="1"/>
    <col min="2574" max="2812" width="8.7265625" style="1"/>
    <col min="2813" max="2813" width="5.453125" style="1" customWidth="1"/>
    <col min="2814" max="2814" width="7.54296875" style="1" customWidth="1"/>
    <col min="2815" max="2815" width="7.7265625" style="1" customWidth="1"/>
    <col min="2816" max="2816" width="50.7265625" style="1" customWidth="1"/>
    <col min="2817" max="2817" width="16.453125" style="1" customWidth="1"/>
    <col min="2818" max="2820" width="16.54296875" style="1" customWidth="1"/>
    <col min="2821" max="2821" width="32.54296875" style="1" customWidth="1"/>
    <col min="2822" max="2822" width="32.453125" style="1" customWidth="1"/>
    <col min="2823" max="2823" width="16.453125" style="1" customWidth="1"/>
    <col min="2824" max="2824" width="8.7265625" style="1"/>
    <col min="2825" max="2826" width="0" style="1" hidden="1" customWidth="1"/>
    <col min="2827" max="2827" width="8.7265625" style="1"/>
    <col min="2828" max="2828" width="11.453125" style="1" bestFit="1" customWidth="1"/>
    <col min="2829" max="2829" width="10.26953125" style="1" bestFit="1" customWidth="1"/>
    <col min="2830" max="3068" width="8.7265625" style="1"/>
    <col min="3069" max="3069" width="5.453125" style="1" customWidth="1"/>
    <col min="3070" max="3070" width="7.54296875" style="1" customWidth="1"/>
    <col min="3071" max="3071" width="7.7265625" style="1" customWidth="1"/>
    <col min="3072" max="3072" width="50.7265625" style="1" customWidth="1"/>
    <col min="3073" max="3073" width="16.453125" style="1" customWidth="1"/>
    <col min="3074" max="3076" width="16.54296875" style="1" customWidth="1"/>
    <col min="3077" max="3077" width="32.54296875" style="1" customWidth="1"/>
    <col min="3078" max="3078" width="32.453125" style="1" customWidth="1"/>
    <col min="3079" max="3079" width="16.453125" style="1" customWidth="1"/>
    <col min="3080" max="3080" width="8.7265625" style="1"/>
    <col min="3081" max="3082" width="0" style="1" hidden="1" customWidth="1"/>
    <col min="3083" max="3083" width="8.7265625" style="1"/>
    <col min="3084" max="3084" width="11.453125" style="1" bestFit="1" customWidth="1"/>
    <col min="3085" max="3085" width="10.26953125" style="1" bestFit="1" customWidth="1"/>
    <col min="3086" max="3324" width="8.7265625" style="1"/>
    <col min="3325" max="3325" width="5.453125" style="1" customWidth="1"/>
    <col min="3326" max="3326" width="7.54296875" style="1" customWidth="1"/>
    <col min="3327" max="3327" width="7.7265625" style="1" customWidth="1"/>
    <col min="3328" max="3328" width="50.7265625" style="1" customWidth="1"/>
    <col min="3329" max="3329" width="16.453125" style="1" customWidth="1"/>
    <col min="3330" max="3332" width="16.54296875" style="1" customWidth="1"/>
    <col min="3333" max="3333" width="32.54296875" style="1" customWidth="1"/>
    <col min="3334" max="3334" width="32.453125" style="1" customWidth="1"/>
    <col min="3335" max="3335" width="16.453125" style="1" customWidth="1"/>
    <col min="3336" max="3336" width="8.7265625" style="1"/>
    <col min="3337" max="3338" width="0" style="1" hidden="1" customWidth="1"/>
    <col min="3339" max="3339" width="8.7265625" style="1"/>
    <col min="3340" max="3340" width="11.453125" style="1" bestFit="1" customWidth="1"/>
    <col min="3341" max="3341" width="10.26953125" style="1" bestFit="1" customWidth="1"/>
    <col min="3342" max="3580" width="8.7265625" style="1"/>
    <col min="3581" max="3581" width="5.453125" style="1" customWidth="1"/>
    <col min="3582" max="3582" width="7.54296875" style="1" customWidth="1"/>
    <col min="3583" max="3583" width="7.7265625" style="1" customWidth="1"/>
    <col min="3584" max="3584" width="50.7265625" style="1" customWidth="1"/>
    <col min="3585" max="3585" width="16.453125" style="1" customWidth="1"/>
    <col min="3586" max="3588" width="16.54296875" style="1" customWidth="1"/>
    <col min="3589" max="3589" width="32.54296875" style="1" customWidth="1"/>
    <col min="3590" max="3590" width="32.453125" style="1" customWidth="1"/>
    <col min="3591" max="3591" width="16.453125" style="1" customWidth="1"/>
    <col min="3592" max="3592" width="8.7265625" style="1"/>
    <col min="3593" max="3594" width="0" style="1" hidden="1" customWidth="1"/>
    <col min="3595" max="3595" width="8.7265625" style="1"/>
    <col min="3596" max="3596" width="11.453125" style="1" bestFit="1" customWidth="1"/>
    <col min="3597" max="3597" width="10.26953125" style="1" bestFit="1" customWidth="1"/>
    <col min="3598" max="3836" width="8.7265625" style="1"/>
    <col min="3837" max="3837" width="5.453125" style="1" customWidth="1"/>
    <col min="3838" max="3838" width="7.54296875" style="1" customWidth="1"/>
    <col min="3839" max="3839" width="7.7265625" style="1" customWidth="1"/>
    <col min="3840" max="3840" width="50.7265625" style="1" customWidth="1"/>
    <col min="3841" max="3841" width="16.453125" style="1" customWidth="1"/>
    <col min="3842" max="3844" width="16.54296875" style="1" customWidth="1"/>
    <col min="3845" max="3845" width="32.54296875" style="1" customWidth="1"/>
    <col min="3846" max="3846" width="32.453125" style="1" customWidth="1"/>
    <col min="3847" max="3847" width="16.453125" style="1" customWidth="1"/>
    <col min="3848" max="3848" width="8.7265625" style="1"/>
    <col min="3849" max="3850" width="0" style="1" hidden="1" customWidth="1"/>
    <col min="3851" max="3851" width="8.7265625" style="1"/>
    <col min="3852" max="3852" width="11.453125" style="1" bestFit="1" customWidth="1"/>
    <col min="3853" max="3853" width="10.26953125" style="1" bestFit="1" customWidth="1"/>
    <col min="3854" max="4092" width="8.7265625" style="1"/>
    <col min="4093" max="4093" width="5.453125" style="1" customWidth="1"/>
    <col min="4094" max="4094" width="7.54296875" style="1" customWidth="1"/>
    <col min="4095" max="4095" width="7.7265625" style="1" customWidth="1"/>
    <col min="4096" max="4096" width="50.7265625" style="1" customWidth="1"/>
    <col min="4097" max="4097" width="16.453125" style="1" customWidth="1"/>
    <col min="4098" max="4100" width="16.54296875" style="1" customWidth="1"/>
    <col min="4101" max="4101" width="32.54296875" style="1" customWidth="1"/>
    <col min="4102" max="4102" width="32.453125" style="1" customWidth="1"/>
    <col min="4103" max="4103" width="16.453125" style="1" customWidth="1"/>
    <col min="4104" max="4104" width="8.7265625" style="1"/>
    <col min="4105" max="4106" width="0" style="1" hidden="1" customWidth="1"/>
    <col min="4107" max="4107" width="8.7265625" style="1"/>
    <col min="4108" max="4108" width="11.453125" style="1" bestFit="1" customWidth="1"/>
    <col min="4109" max="4109" width="10.26953125" style="1" bestFit="1" customWidth="1"/>
    <col min="4110" max="4348" width="8.7265625" style="1"/>
    <col min="4349" max="4349" width="5.453125" style="1" customWidth="1"/>
    <col min="4350" max="4350" width="7.54296875" style="1" customWidth="1"/>
    <col min="4351" max="4351" width="7.7265625" style="1" customWidth="1"/>
    <col min="4352" max="4352" width="50.7265625" style="1" customWidth="1"/>
    <col min="4353" max="4353" width="16.453125" style="1" customWidth="1"/>
    <col min="4354" max="4356" width="16.54296875" style="1" customWidth="1"/>
    <col min="4357" max="4357" width="32.54296875" style="1" customWidth="1"/>
    <col min="4358" max="4358" width="32.453125" style="1" customWidth="1"/>
    <col min="4359" max="4359" width="16.453125" style="1" customWidth="1"/>
    <col min="4360" max="4360" width="8.7265625" style="1"/>
    <col min="4361" max="4362" width="0" style="1" hidden="1" customWidth="1"/>
    <col min="4363" max="4363" width="8.7265625" style="1"/>
    <col min="4364" max="4364" width="11.453125" style="1" bestFit="1" customWidth="1"/>
    <col min="4365" max="4365" width="10.26953125" style="1" bestFit="1" customWidth="1"/>
    <col min="4366" max="4604" width="8.7265625" style="1"/>
    <col min="4605" max="4605" width="5.453125" style="1" customWidth="1"/>
    <col min="4606" max="4606" width="7.54296875" style="1" customWidth="1"/>
    <col min="4607" max="4607" width="7.7265625" style="1" customWidth="1"/>
    <col min="4608" max="4608" width="50.7265625" style="1" customWidth="1"/>
    <col min="4609" max="4609" width="16.453125" style="1" customWidth="1"/>
    <col min="4610" max="4612" width="16.54296875" style="1" customWidth="1"/>
    <col min="4613" max="4613" width="32.54296875" style="1" customWidth="1"/>
    <col min="4614" max="4614" width="32.453125" style="1" customWidth="1"/>
    <col min="4615" max="4615" width="16.453125" style="1" customWidth="1"/>
    <col min="4616" max="4616" width="8.7265625" style="1"/>
    <col min="4617" max="4618" width="0" style="1" hidden="1" customWidth="1"/>
    <col min="4619" max="4619" width="8.7265625" style="1"/>
    <col min="4620" max="4620" width="11.453125" style="1" bestFit="1" customWidth="1"/>
    <col min="4621" max="4621" width="10.26953125" style="1" bestFit="1" customWidth="1"/>
    <col min="4622" max="4860" width="8.7265625" style="1"/>
    <col min="4861" max="4861" width="5.453125" style="1" customWidth="1"/>
    <col min="4862" max="4862" width="7.54296875" style="1" customWidth="1"/>
    <col min="4863" max="4863" width="7.7265625" style="1" customWidth="1"/>
    <col min="4864" max="4864" width="50.7265625" style="1" customWidth="1"/>
    <col min="4865" max="4865" width="16.453125" style="1" customWidth="1"/>
    <col min="4866" max="4868" width="16.54296875" style="1" customWidth="1"/>
    <col min="4869" max="4869" width="32.54296875" style="1" customWidth="1"/>
    <col min="4870" max="4870" width="32.453125" style="1" customWidth="1"/>
    <col min="4871" max="4871" width="16.453125" style="1" customWidth="1"/>
    <col min="4872" max="4872" width="8.7265625" style="1"/>
    <col min="4873" max="4874" width="0" style="1" hidden="1" customWidth="1"/>
    <col min="4875" max="4875" width="8.7265625" style="1"/>
    <col min="4876" max="4876" width="11.453125" style="1" bestFit="1" customWidth="1"/>
    <col min="4877" max="4877" width="10.26953125" style="1" bestFit="1" customWidth="1"/>
    <col min="4878" max="5116" width="8.7265625" style="1"/>
    <col min="5117" max="5117" width="5.453125" style="1" customWidth="1"/>
    <col min="5118" max="5118" width="7.54296875" style="1" customWidth="1"/>
    <col min="5119" max="5119" width="7.7265625" style="1" customWidth="1"/>
    <col min="5120" max="5120" width="50.7265625" style="1" customWidth="1"/>
    <col min="5121" max="5121" width="16.453125" style="1" customWidth="1"/>
    <col min="5122" max="5124" width="16.54296875" style="1" customWidth="1"/>
    <col min="5125" max="5125" width="32.54296875" style="1" customWidth="1"/>
    <col min="5126" max="5126" width="32.453125" style="1" customWidth="1"/>
    <col min="5127" max="5127" width="16.453125" style="1" customWidth="1"/>
    <col min="5128" max="5128" width="8.7265625" style="1"/>
    <col min="5129" max="5130" width="0" style="1" hidden="1" customWidth="1"/>
    <col min="5131" max="5131" width="8.7265625" style="1"/>
    <col min="5132" max="5132" width="11.453125" style="1" bestFit="1" customWidth="1"/>
    <col min="5133" max="5133" width="10.26953125" style="1" bestFit="1" customWidth="1"/>
    <col min="5134" max="5372" width="8.7265625" style="1"/>
    <col min="5373" max="5373" width="5.453125" style="1" customWidth="1"/>
    <col min="5374" max="5374" width="7.54296875" style="1" customWidth="1"/>
    <col min="5375" max="5375" width="7.7265625" style="1" customWidth="1"/>
    <col min="5376" max="5376" width="50.7265625" style="1" customWidth="1"/>
    <col min="5377" max="5377" width="16.453125" style="1" customWidth="1"/>
    <col min="5378" max="5380" width="16.54296875" style="1" customWidth="1"/>
    <col min="5381" max="5381" width="32.54296875" style="1" customWidth="1"/>
    <col min="5382" max="5382" width="32.453125" style="1" customWidth="1"/>
    <col min="5383" max="5383" width="16.453125" style="1" customWidth="1"/>
    <col min="5384" max="5384" width="8.7265625" style="1"/>
    <col min="5385" max="5386" width="0" style="1" hidden="1" customWidth="1"/>
    <col min="5387" max="5387" width="8.7265625" style="1"/>
    <col min="5388" max="5388" width="11.453125" style="1" bestFit="1" customWidth="1"/>
    <col min="5389" max="5389" width="10.26953125" style="1" bestFit="1" customWidth="1"/>
    <col min="5390" max="5628" width="8.7265625" style="1"/>
    <col min="5629" max="5629" width="5.453125" style="1" customWidth="1"/>
    <col min="5630" max="5630" width="7.54296875" style="1" customWidth="1"/>
    <col min="5631" max="5631" width="7.7265625" style="1" customWidth="1"/>
    <col min="5632" max="5632" width="50.7265625" style="1" customWidth="1"/>
    <col min="5633" max="5633" width="16.453125" style="1" customWidth="1"/>
    <col min="5634" max="5636" width="16.54296875" style="1" customWidth="1"/>
    <col min="5637" max="5637" width="32.54296875" style="1" customWidth="1"/>
    <col min="5638" max="5638" width="32.453125" style="1" customWidth="1"/>
    <col min="5639" max="5639" width="16.453125" style="1" customWidth="1"/>
    <col min="5640" max="5640" width="8.7265625" style="1"/>
    <col min="5641" max="5642" width="0" style="1" hidden="1" customWidth="1"/>
    <col min="5643" max="5643" width="8.7265625" style="1"/>
    <col min="5644" max="5644" width="11.453125" style="1" bestFit="1" customWidth="1"/>
    <col min="5645" max="5645" width="10.26953125" style="1" bestFit="1" customWidth="1"/>
    <col min="5646" max="5884" width="8.7265625" style="1"/>
    <col min="5885" max="5885" width="5.453125" style="1" customWidth="1"/>
    <col min="5886" max="5886" width="7.54296875" style="1" customWidth="1"/>
    <col min="5887" max="5887" width="7.7265625" style="1" customWidth="1"/>
    <col min="5888" max="5888" width="50.7265625" style="1" customWidth="1"/>
    <col min="5889" max="5889" width="16.453125" style="1" customWidth="1"/>
    <col min="5890" max="5892" width="16.54296875" style="1" customWidth="1"/>
    <col min="5893" max="5893" width="32.54296875" style="1" customWidth="1"/>
    <col min="5894" max="5894" width="32.453125" style="1" customWidth="1"/>
    <col min="5895" max="5895" width="16.453125" style="1" customWidth="1"/>
    <col min="5896" max="5896" width="8.7265625" style="1"/>
    <col min="5897" max="5898" width="0" style="1" hidden="1" customWidth="1"/>
    <col min="5899" max="5899" width="8.7265625" style="1"/>
    <col min="5900" max="5900" width="11.453125" style="1" bestFit="1" customWidth="1"/>
    <col min="5901" max="5901" width="10.26953125" style="1" bestFit="1" customWidth="1"/>
    <col min="5902" max="6140" width="8.7265625" style="1"/>
    <col min="6141" max="6141" width="5.453125" style="1" customWidth="1"/>
    <col min="6142" max="6142" width="7.54296875" style="1" customWidth="1"/>
    <col min="6143" max="6143" width="7.7265625" style="1" customWidth="1"/>
    <col min="6144" max="6144" width="50.7265625" style="1" customWidth="1"/>
    <col min="6145" max="6145" width="16.453125" style="1" customWidth="1"/>
    <col min="6146" max="6148" width="16.54296875" style="1" customWidth="1"/>
    <col min="6149" max="6149" width="32.54296875" style="1" customWidth="1"/>
    <col min="6150" max="6150" width="32.453125" style="1" customWidth="1"/>
    <col min="6151" max="6151" width="16.453125" style="1" customWidth="1"/>
    <col min="6152" max="6152" width="8.7265625" style="1"/>
    <col min="6153" max="6154" width="0" style="1" hidden="1" customWidth="1"/>
    <col min="6155" max="6155" width="8.7265625" style="1"/>
    <col min="6156" max="6156" width="11.453125" style="1" bestFit="1" customWidth="1"/>
    <col min="6157" max="6157" width="10.26953125" style="1" bestFit="1" customWidth="1"/>
    <col min="6158" max="6396" width="8.7265625" style="1"/>
    <col min="6397" max="6397" width="5.453125" style="1" customWidth="1"/>
    <col min="6398" max="6398" width="7.54296875" style="1" customWidth="1"/>
    <col min="6399" max="6399" width="7.7265625" style="1" customWidth="1"/>
    <col min="6400" max="6400" width="50.7265625" style="1" customWidth="1"/>
    <col min="6401" max="6401" width="16.453125" style="1" customWidth="1"/>
    <col min="6402" max="6404" width="16.54296875" style="1" customWidth="1"/>
    <col min="6405" max="6405" width="32.54296875" style="1" customWidth="1"/>
    <col min="6406" max="6406" width="32.453125" style="1" customWidth="1"/>
    <col min="6407" max="6407" width="16.453125" style="1" customWidth="1"/>
    <col min="6408" max="6408" width="8.7265625" style="1"/>
    <col min="6409" max="6410" width="0" style="1" hidden="1" customWidth="1"/>
    <col min="6411" max="6411" width="8.7265625" style="1"/>
    <col min="6412" max="6412" width="11.453125" style="1" bestFit="1" customWidth="1"/>
    <col min="6413" max="6413" width="10.26953125" style="1" bestFit="1" customWidth="1"/>
    <col min="6414" max="6652" width="8.7265625" style="1"/>
    <col min="6653" max="6653" width="5.453125" style="1" customWidth="1"/>
    <col min="6654" max="6654" width="7.54296875" style="1" customWidth="1"/>
    <col min="6655" max="6655" width="7.7265625" style="1" customWidth="1"/>
    <col min="6656" max="6656" width="50.7265625" style="1" customWidth="1"/>
    <col min="6657" max="6657" width="16.453125" style="1" customWidth="1"/>
    <col min="6658" max="6660" width="16.54296875" style="1" customWidth="1"/>
    <col min="6661" max="6661" width="32.54296875" style="1" customWidth="1"/>
    <col min="6662" max="6662" width="32.453125" style="1" customWidth="1"/>
    <col min="6663" max="6663" width="16.453125" style="1" customWidth="1"/>
    <col min="6664" max="6664" width="8.7265625" style="1"/>
    <col min="6665" max="6666" width="0" style="1" hidden="1" customWidth="1"/>
    <col min="6667" max="6667" width="8.7265625" style="1"/>
    <col min="6668" max="6668" width="11.453125" style="1" bestFit="1" customWidth="1"/>
    <col min="6669" max="6669" width="10.26953125" style="1" bestFit="1" customWidth="1"/>
    <col min="6670" max="6908" width="8.7265625" style="1"/>
    <col min="6909" max="6909" width="5.453125" style="1" customWidth="1"/>
    <col min="6910" max="6910" width="7.54296875" style="1" customWidth="1"/>
    <col min="6911" max="6911" width="7.7265625" style="1" customWidth="1"/>
    <col min="6912" max="6912" width="50.7265625" style="1" customWidth="1"/>
    <col min="6913" max="6913" width="16.453125" style="1" customWidth="1"/>
    <col min="6914" max="6916" width="16.54296875" style="1" customWidth="1"/>
    <col min="6917" max="6917" width="32.54296875" style="1" customWidth="1"/>
    <col min="6918" max="6918" width="32.453125" style="1" customWidth="1"/>
    <col min="6919" max="6919" width="16.453125" style="1" customWidth="1"/>
    <col min="6920" max="6920" width="8.7265625" style="1"/>
    <col min="6921" max="6922" width="0" style="1" hidden="1" customWidth="1"/>
    <col min="6923" max="6923" width="8.7265625" style="1"/>
    <col min="6924" max="6924" width="11.453125" style="1" bestFit="1" customWidth="1"/>
    <col min="6925" max="6925" width="10.26953125" style="1" bestFit="1" customWidth="1"/>
    <col min="6926" max="7164" width="8.7265625" style="1"/>
    <col min="7165" max="7165" width="5.453125" style="1" customWidth="1"/>
    <col min="7166" max="7166" width="7.54296875" style="1" customWidth="1"/>
    <col min="7167" max="7167" width="7.7265625" style="1" customWidth="1"/>
    <col min="7168" max="7168" width="50.7265625" style="1" customWidth="1"/>
    <col min="7169" max="7169" width="16.453125" style="1" customWidth="1"/>
    <col min="7170" max="7172" width="16.54296875" style="1" customWidth="1"/>
    <col min="7173" max="7173" width="32.54296875" style="1" customWidth="1"/>
    <col min="7174" max="7174" width="32.453125" style="1" customWidth="1"/>
    <col min="7175" max="7175" width="16.453125" style="1" customWidth="1"/>
    <col min="7176" max="7176" width="8.7265625" style="1"/>
    <col min="7177" max="7178" width="0" style="1" hidden="1" customWidth="1"/>
    <col min="7179" max="7179" width="8.7265625" style="1"/>
    <col min="7180" max="7180" width="11.453125" style="1" bestFit="1" customWidth="1"/>
    <col min="7181" max="7181" width="10.26953125" style="1" bestFit="1" customWidth="1"/>
    <col min="7182" max="7420" width="8.7265625" style="1"/>
    <col min="7421" max="7421" width="5.453125" style="1" customWidth="1"/>
    <col min="7422" max="7422" width="7.54296875" style="1" customWidth="1"/>
    <col min="7423" max="7423" width="7.7265625" style="1" customWidth="1"/>
    <col min="7424" max="7424" width="50.7265625" style="1" customWidth="1"/>
    <col min="7425" max="7425" width="16.453125" style="1" customWidth="1"/>
    <col min="7426" max="7428" width="16.54296875" style="1" customWidth="1"/>
    <col min="7429" max="7429" width="32.54296875" style="1" customWidth="1"/>
    <col min="7430" max="7430" width="32.453125" style="1" customWidth="1"/>
    <col min="7431" max="7431" width="16.453125" style="1" customWidth="1"/>
    <col min="7432" max="7432" width="8.7265625" style="1"/>
    <col min="7433" max="7434" width="0" style="1" hidden="1" customWidth="1"/>
    <col min="7435" max="7435" width="8.7265625" style="1"/>
    <col min="7436" max="7436" width="11.453125" style="1" bestFit="1" customWidth="1"/>
    <col min="7437" max="7437" width="10.26953125" style="1" bestFit="1" customWidth="1"/>
    <col min="7438" max="7676" width="8.7265625" style="1"/>
    <col min="7677" max="7677" width="5.453125" style="1" customWidth="1"/>
    <col min="7678" max="7678" width="7.54296875" style="1" customWidth="1"/>
    <col min="7679" max="7679" width="7.7265625" style="1" customWidth="1"/>
    <col min="7680" max="7680" width="50.7265625" style="1" customWidth="1"/>
    <col min="7681" max="7681" width="16.453125" style="1" customWidth="1"/>
    <col min="7682" max="7684" width="16.54296875" style="1" customWidth="1"/>
    <col min="7685" max="7685" width="32.54296875" style="1" customWidth="1"/>
    <col min="7686" max="7686" width="32.453125" style="1" customWidth="1"/>
    <col min="7687" max="7687" width="16.453125" style="1" customWidth="1"/>
    <col min="7688" max="7688" width="8.7265625" style="1"/>
    <col min="7689" max="7690" width="0" style="1" hidden="1" customWidth="1"/>
    <col min="7691" max="7691" width="8.7265625" style="1"/>
    <col min="7692" max="7692" width="11.453125" style="1" bestFit="1" customWidth="1"/>
    <col min="7693" max="7693" width="10.26953125" style="1" bestFit="1" customWidth="1"/>
    <col min="7694" max="7932" width="8.7265625" style="1"/>
    <col min="7933" max="7933" width="5.453125" style="1" customWidth="1"/>
    <col min="7934" max="7934" width="7.54296875" style="1" customWidth="1"/>
    <col min="7935" max="7935" width="7.7265625" style="1" customWidth="1"/>
    <col min="7936" max="7936" width="50.7265625" style="1" customWidth="1"/>
    <col min="7937" max="7937" width="16.453125" style="1" customWidth="1"/>
    <col min="7938" max="7940" width="16.54296875" style="1" customWidth="1"/>
    <col min="7941" max="7941" width="32.54296875" style="1" customWidth="1"/>
    <col min="7942" max="7942" width="32.453125" style="1" customWidth="1"/>
    <col min="7943" max="7943" width="16.453125" style="1" customWidth="1"/>
    <col min="7944" max="7944" width="8.7265625" style="1"/>
    <col min="7945" max="7946" width="0" style="1" hidden="1" customWidth="1"/>
    <col min="7947" max="7947" width="8.7265625" style="1"/>
    <col min="7948" max="7948" width="11.453125" style="1" bestFit="1" customWidth="1"/>
    <col min="7949" max="7949" width="10.26953125" style="1" bestFit="1" customWidth="1"/>
    <col min="7950" max="8188" width="8.7265625" style="1"/>
    <col min="8189" max="8189" width="5.453125" style="1" customWidth="1"/>
    <col min="8190" max="8190" width="7.54296875" style="1" customWidth="1"/>
    <col min="8191" max="8191" width="7.7265625" style="1" customWidth="1"/>
    <col min="8192" max="8192" width="50.7265625" style="1" customWidth="1"/>
    <col min="8193" max="8193" width="16.453125" style="1" customWidth="1"/>
    <col min="8194" max="8196" width="16.54296875" style="1" customWidth="1"/>
    <col min="8197" max="8197" width="32.54296875" style="1" customWidth="1"/>
    <col min="8198" max="8198" width="32.453125" style="1" customWidth="1"/>
    <col min="8199" max="8199" width="16.453125" style="1" customWidth="1"/>
    <col min="8200" max="8200" width="8.7265625" style="1"/>
    <col min="8201" max="8202" width="0" style="1" hidden="1" customWidth="1"/>
    <col min="8203" max="8203" width="8.7265625" style="1"/>
    <col min="8204" max="8204" width="11.453125" style="1" bestFit="1" customWidth="1"/>
    <col min="8205" max="8205" width="10.26953125" style="1" bestFit="1" customWidth="1"/>
    <col min="8206" max="8444" width="8.7265625" style="1"/>
    <col min="8445" max="8445" width="5.453125" style="1" customWidth="1"/>
    <col min="8446" max="8446" width="7.54296875" style="1" customWidth="1"/>
    <col min="8447" max="8447" width="7.7265625" style="1" customWidth="1"/>
    <col min="8448" max="8448" width="50.7265625" style="1" customWidth="1"/>
    <col min="8449" max="8449" width="16.453125" style="1" customWidth="1"/>
    <col min="8450" max="8452" width="16.54296875" style="1" customWidth="1"/>
    <col min="8453" max="8453" width="32.54296875" style="1" customWidth="1"/>
    <col min="8454" max="8454" width="32.453125" style="1" customWidth="1"/>
    <col min="8455" max="8455" width="16.453125" style="1" customWidth="1"/>
    <col min="8456" max="8456" width="8.7265625" style="1"/>
    <col min="8457" max="8458" width="0" style="1" hidden="1" customWidth="1"/>
    <col min="8459" max="8459" width="8.7265625" style="1"/>
    <col min="8460" max="8460" width="11.453125" style="1" bestFit="1" customWidth="1"/>
    <col min="8461" max="8461" width="10.26953125" style="1" bestFit="1" customWidth="1"/>
    <col min="8462" max="8700" width="8.7265625" style="1"/>
    <col min="8701" max="8701" width="5.453125" style="1" customWidth="1"/>
    <col min="8702" max="8702" width="7.54296875" style="1" customWidth="1"/>
    <col min="8703" max="8703" width="7.7265625" style="1" customWidth="1"/>
    <col min="8704" max="8704" width="50.7265625" style="1" customWidth="1"/>
    <col min="8705" max="8705" width="16.453125" style="1" customWidth="1"/>
    <col min="8706" max="8708" width="16.54296875" style="1" customWidth="1"/>
    <col min="8709" max="8709" width="32.54296875" style="1" customWidth="1"/>
    <col min="8710" max="8710" width="32.453125" style="1" customWidth="1"/>
    <col min="8711" max="8711" width="16.453125" style="1" customWidth="1"/>
    <col min="8712" max="8712" width="8.7265625" style="1"/>
    <col min="8713" max="8714" width="0" style="1" hidden="1" customWidth="1"/>
    <col min="8715" max="8715" width="8.7265625" style="1"/>
    <col min="8716" max="8716" width="11.453125" style="1" bestFit="1" customWidth="1"/>
    <col min="8717" max="8717" width="10.26953125" style="1" bestFit="1" customWidth="1"/>
    <col min="8718" max="8956" width="8.7265625" style="1"/>
    <col min="8957" max="8957" width="5.453125" style="1" customWidth="1"/>
    <col min="8958" max="8958" width="7.54296875" style="1" customWidth="1"/>
    <col min="8959" max="8959" width="7.7265625" style="1" customWidth="1"/>
    <col min="8960" max="8960" width="50.7265625" style="1" customWidth="1"/>
    <col min="8961" max="8961" width="16.453125" style="1" customWidth="1"/>
    <col min="8962" max="8964" width="16.54296875" style="1" customWidth="1"/>
    <col min="8965" max="8965" width="32.54296875" style="1" customWidth="1"/>
    <col min="8966" max="8966" width="32.453125" style="1" customWidth="1"/>
    <col min="8967" max="8967" width="16.453125" style="1" customWidth="1"/>
    <col min="8968" max="8968" width="8.7265625" style="1"/>
    <col min="8969" max="8970" width="0" style="1" hidden="1" customWidth="1"/>
    <col min="8971" max="8971" width="8.7265625" style="1"/>
    <col min="8972" max="8972" width="11.453125" style="1" bestFit="1" customWidth="1"/>
    <col min="8973" max="8973" width="10.26953125" style="1" bestFit="1" customWidth="1"/>
    <col min="8974" max="9212" width="8.7265625" style="1"/>
    <col min="9213" max="9213" width="5.453125" style="1" customWidth="1"/>
    <col min="9214" max="9214" width="7.54296875" style="1" customWidth="1"/>
    <col min="9215" max="9215" width="7.7265625" style="1" customWidth="1"/>
    <col min="9216" max="9216" width="50.7265625" style="1" customWidth="1"/>
    <col min="9217" max="9217" width="16.453125" style="1" customWidth="1"/>
    <col min="9218" max="9220" width="16.54296875" style="1" customWidth="1"/>
    <col min="9221" max="9221" width="32.54296875" style="1" customWidth="1"/>
    <col min="9222" max="9222" width="32.453125" style="1" customWidth="1"/>
    <col min="9223" max="9223" width="16.453125" style="1" customWidth="1"/>
    <col min="9224" max="9224" width="8.7265625" style="1"/>
    <col min="9225" max="9226" width="0" style="1" hidden="1" customWidth="1"/>
    <col min="9227" max="9227" width="8.7265625" style="1"/>
    <col min="9228" max="9228" width="11.453125" style="1" bestFit="1" customWidth="1"/>
    <col min="9229" max="9229" width="10.26953125" style="1" bestFit="1" customWidth="1"/>
    <col min="9230" max="9468" width="8.7265625" style="1"/>
    <col min="9469" max="9469" width="5.453125" style="1" customWidth="1"/>
    <col min="9470" max="9470" width="7.54296875" style="1" customWidth="1"/>
    <col min="9471" max="9471" width="7.7265625" style="1" customWidth="1"/>
    <col min="9472" max="9472" width="50.7265625" style="1" customWidth="1"/>
    <col min="9473" max="9473" width="16.453125" style="1" customWidth="1"/>
    <col min="9474" max="9476" width="16.54296875" style="1" customWidth="1"/>
    <col min="9477" max="9477" width="32.54296875" style="1" customWidth="1"/>
    <col min="9478" max="9478" width="32.453125" style="1" customWidth="1"/>
    <col min="9479" max="9479" width="16.453125" style="1" customWidth="1"/>
    <col min="9480" max="9480" width="8.7265625" style="1"/>
    <col min="9481" max="9482" width="0" style="1" hidden="1" customWidth="1"/>
    <col min="9483" max="9483" width="8.7265625" style="1"/>
    <col min="9484" max="9484" width="11.453125" style="1" bestFit="1" customWidth="1"/>
    <col min="9485" max="9485" width="10.26953125" style="1" bestFit="1" customWidth="1"/>
    <col min="9486" max="9724" width="8.7265625" style="1"/>
    <col min="9725" max="9725" width="5.453125" style="1" customWidth="1"/>
    <col min="9726" max="9726" width="7.54296875" style="1" customWidth="1"/>
    <col min="9727" max="9727" width="7.7265625" style="1" customWidth="1"/>
    <col min="9728" max="9728" width="50.7265625" style="1" customWidth="1"/>
    <col min="9729" max="9729" width="16.453125" style="1" customWidth="1"/>
    <col min="9730" max="9732" width="16.54296875" style="1" customWidth="1"/>
    <col min="9733" max="9733" width="32.54296875" style="1" customWidth="1"/>
    <col min="9734" max="9734" width="32.453125" style="1" customWidth="1"/>
    <col min="9735" max="9735" width="16.453125" style="1" customWidth="1"/>
    <col min="9736" max="9736" width="8.7265625" style="1"/>
    <col min="9737" max="9738" width="0" style="1" hidden="1" customWidth="1"/>
    <col min="9739" max="9739" width="8.7265625" style="1"/>
    <col min="9740" max="9740" width="11.453125" style="1" bestFit="1" customWidth="1"/>
    <col min="9741" max="9741" width="10.26953125" style="1" bestFit="1" customWidth="1"/>
    <col min="9742" max="9980" width="8.7265625" style="1"/>
    <col min="9981" max="9981" width="5.453125" style="1" customWidth="1"/>
    <col min="9982" max="9982" width="7.54296875" style="1" customWidth="1"/>
    <col min="9983" max="9983" width="7.7265625" style="1" customWidth="1"/>
    <col min="9984" max="9984" width="50.7265625" style="1" customWidth="1"/>
    <col min="9985" max="9985" width="16.453125" style="1" customWidth="1"/>
    <col min="9986" max="9988" width="16.54296875" style="1" customWidth="1"/>
    <col min="9989" max="9989" width="32.54296875" style="1" customWidth="1"/>
    <col min="9990" max="9990" width="32.453125" style="1" customWidth="1"/>
    <col min="9991" max="9991" width="16.453125" style="1" customWidth="1"/>
    <col min="9992" max="9992" width="8.7265625" style="1"/>
    <col min="9993" max="9994" width="0" style="1" hidden="1" customWidth="1"/>
    <col min="9995" max="9995" width="8.7265625" style="1"/>
    <col min="9996" max="9996" width="11.453125" style="1" bestFit="1" customWidth="1"/>
    <col min="9997" max="9997" width="10.26953125" style="1" bestFit="1" customWidth="1"/>
    <col min="9998" max="10236" width="8.7265625" style="1"/>
    <col min="10237" max="10237" width="5.453125" style="1" customWidth="1"/>
    <col min="10238" max="10238" width="7.54296875" style="1" customWidth="1"/>
    <col min="10239" max="10239" width="7.7265625" style="1" customWidth="1"/>
    <col min="10240" max="10240" width="50.7265625" style="1" customWidth="1"/>
    <col min="10241" max="10241" width="16.453125" style="1" customWidth="1"/>
    <col min="10242" max="10244" width="16.54296875" style="1" customWidth="1"/>
    <col min="10245" max="10245" width="32.54296875" style="1" customWidth="1"/>
    <col min="10246" max="10246" width="32.453125" style="1" customWidth="1"/>
    <col min="10247" max="10247" width="16.453125" style="1" customWidth="1"/>
    <col min="10248" max="10248" width="8.7265625" style="1"/>
    <col min="10249" max="10250" width="0" style="1" hidden="1" customWidth="1"/>
    <col min="10251" max="10251" width="8.7265625" style="1"/>
    <col min="10252" max="10252" width="11.453125" style="1" bestFit="1" customWidth="1"/>
    <col min="10253" max="10253" width="10.26953125" style="1" bestFit="1" customWidth="1"/>
    <col min="10254" max="10492" width="8.7265625" style="1"/>
    <col min="10493" max="10493" width="5.453125" style="1" customWidth="1"/>
    <col min="10494" max="10494" width="7.54296875" style="1" customWidth="1"/>
    <col min="10495" max="10495" width="7.7265625" style="1" customWidth="1"/>
    <col min="10496" max="10496" width="50.7265625" style="1" customWidth="1"/>
    <col min="10497" max="10497" width="16.453125" style="1" customWidth="1"/>
    <col min="10498" max="10500" width="16.54296875" style="1" customWidth="1"/>
    <col min="10501" max="10501" width="32.54296875" style="1" customWidth="1"/>
    <col min="10502" max="10502" width="32.453125" style="1" customWidth="1"/>
    <col min="10503" max="10503" width="16.453125" style="1" customWidth="1"/>
    <col min="10504" max="10504" width="8.7265625" style="1"/>
    <col min="10505" max="10506" width="0" style="1" hidden="1" customWidth="1"/>
    <col min="10507" max="10507" width="8.7265625" style="1"/>
    <col min="10508" max="10508" width="11.453125" style="1" bestFit="1" customWidth="1"/>
    <col min="10509" max="10509" width="10.26953125" style="1" bestFit="1" customWidth="1"/>
    <col min="10510" max="10748" width="8.7265625" style="1"/>
    <col min="10749" max="10749" width="5.453125" style="1" customWidth="1"/>
    <col min="10750" max="10750" width="7.54296875" style="1" customWidth="1"/>
    <col min="10751" max="10751" width="7.7265625" style="1" customWidth="1"/>
    <col min="10752" max="10752" width="50.7265625" style="1" customWidth="1"/>
    <col min="10753" max="10753" width="16.453125" style="1" customWidth="1"/>
    <col min="10754" max="10756" width="16.54296875" style="1" customWidth="1"/>
    <col min="10757" max="10757" width="32.54296875" style="1" customWidth="1"/>
    <col min="10758" max="10758" width="32.453125" style="1" customWidth="1"/>
    <col min="10759" max="10759" width="16.453125" style="1" customWidth="1"/>
    <col min="10760" max="10760" width="8.7265625" style="1"/>
    <col min="10761" max="10762" width="0" style="1" hidden="1" customWidth="1"/>
    <col min="10763" max="10763" width="8.7265625" style="1"/>
    <col min="10764" max="10764" width="11.453125" style="1" bestFit="1" customWidth="1"/>
    <col min="10765" max="10765" width="10.26953125" style="1" bestFit="1" customWidth="1"/>
    <col min="10766" max="11004" width="8.7265625" style="1"/>
    <col min="11005" max="11005" width="5.453125" style="1" customWidth="1"/>
    <col min="11006" max="11006" width="7.54296875" style="1" customWidth="1"/>
    <col min="11007" max="11007" width="7.7265625" style="1" customWidth="1"/>
    <col min="11008" max="11008" width="50.7265625" style="1" customWidth="1"/>
    <col min="11009" max="11009" width="16.453125" style="1" customWidth="1"/>
    <col min="11010" max="11012" width="16.54296875" style="1" customWidth="1"/>
    <col min="11013" max="11013" width="32.54296875" style="1" customWidth="1"/>
    <col min="11014" max="11014" width="32.453125" style="1" customWidth="1"/>
    <col min="11015" max="11015" width="16.453125" style="1" customWidth="1"/>
    <col min="11016" max="11016" width="8.7265625" style="1"/>
    <col min="11017" max="11018" width="0" style="1" hidden="1" customWidth="1"/>
    <col min="11019" max="11019" width="8.7265625" style="1"/>
    <col min="11020" max="11020" width="11.453125" style="1" bestFit="1" customWidth="1"/>
    <col min="11021" max="11021" width="10.26953125" style="1" bestFit="1" customWidth="1"/>
    <col min="11022" max="11260" width="8.7265625" style="1"/>
    <col min="11261" max="11261" width="5.453125" style="1" customWidth="1"/>
    <col min="11262" max="11262" width="7.54296875" style="1" customWidth="1"/>
    <col min="11263" max="11263" width="7.7265625" style="1" customWidth="1"/>
    <col min="11264" max="11264" width="50.7265625" style="1" customWidth="1"/>
    <col min="11265" max="11265" width="16.453125" style="1" customWidth="1"/>
    <col min="11266" max="11268" width="16.54296875" style="1" customWidth="1"/>
    <col min="11269" max="11269" width="32.54296875" style="1" customWidth="1"/>
    <col min="11270" max="11270" width="32.453125" style="1" customWidth="1"/>
    <col min="11271" max="11271" width="16.453125" style="1" customWidth="1"/>
    <col min="11272" max="11272" width="8.7265625" style="1"/>
    <col min="11273" max="11274" width="0" style="1" hidden="1" customWidth="1"/>
    <col min="11275" max="11275" width="8.7265625" style="1"/>
    <col min="11276" max="11276" width="11.453125" style="1" bestFit="1" customWidth="1"/>
    <col min="11277" max="11277" width="10.26953125" style="1" bestFit="1" customWidth="1"/>
    <col min="11278" max="11516" width="8.7265625" style="1"/>
    <col min="11517" max="11517" width="5.453125" style="1" customWidth="1"/>
    <col min="11518" max="11518" width="7.54296875" style="1" customWidth="1"/>
    <col min="11519" max="11519" width="7.7265625" style="1" customWidth="1"/>
    <col min="11520" max="11520" width="50.7265625" style="1" customWidth="1"/>
    <col min="11521" max="11521" width="16.453125" style="1" customWidth="1"/>
    <col min="11522" max="11524" width="16.54296875" style="1" customWidth="1"/>
    <col min="11525" max="11525" width="32.54296875" style="1" customWidth="1"/>
    <col min="11526" max="11526" width="32.453125" style="1" customWidth="1"/>
    <col min="11527" max="11527" width="16.453125" style="1" customWidth="1"/>
    <col min="11528" max="11528" width="8.7265625" style="1"/>
    <col min="11529" max="11530" width="0" style="1" hidden="1" customWidth="1"/>
    <col min="11531" max="11531" width="8.7265625" style="1"/>
    <col min="11532" max="11532" width="11.453125" style="1" bestFit="1" customWidth="1"/>
    <col min="11533" max="11533" width="10.26953125" style="1" bestFit="1" customWidth="1"/>
    <col min="11534" max="11772" width="8.7265625" style="1"/>
    <col min="11773" max="11773" width="5.453125" style="1" customWidth="1"/>
    <col min="11774" max="11774" width="7.54296875" style="1" customWidth="1"/>
    <col min="11775" max="11775" width="7.7265625" style="1" customWidth="1"/>
    <col min="11776" max="11776" width="50.7265625" style="1" customWidth="1"/>
    <col min="11777" max="11777" width="16.453125" style="1" customWidth="1"/>
    <col min="11778" max="11780" width="16.54296875" style="1" customWidth="1"/>
    <col min="11781" max="11781" width="32.54296875" style="1" customWidth="1"/>
    <col min="11782" max="11782" width="32.453125" style="1" customWidth="1"/>
    <col min="11783" max="11783" width="16.453125" style="1" customWidth="1"/>
    <col min="11784" max="11784" width="8.7265625" style="1"/>
    <col min="11785" max="11786" width="0" style="1" hidden="1" customWidth="1"/>
    <col min="11787" max="11787" width="8.7265625" style="1"/>
    <col min="11788" max="11788" width="11.453125" style="1" bestFit="1" customWidth="1"/>
    <col min="11789" max="11789" width="10.26953125" style="1" bestFit="1" customWidth="1"/>
    <col min="11790" max="12028" width="8.7265625" style="1"/>
    <col min="12029" max="12029" width="5.453125" style="1" customWidth="1"/>
    <col min="12030" max="12030" width="7.54296875" style="1" customWidth="1"/>
    <col min="12031" max="12031" width="7.7265625" style="1" customWidth="1"/>
    <col min="12032" max="12032" width="50.7265625" style="1" customWidth="1"/>
    <col min="12033" max="12033" width="16.453125" style="1" customWidth="1"/>
    <col min="12034" max="12036" width="16.54296875" style="1" customWidth="1"/>
    <col min="12037" max="12037" width="32.54296875" style="1" customWidth="1"/>
    <col min="12038" max="12038" width="32.453125" style="1" customWidth="1"/>
    <col min="12039" max="12039" width="16.453125" style="1" customWidth="1"/>
    <col min="12040" max="12040" width="8.7265625" style="1"/>
    <col min="12041" max="12042" width="0" style="1" hidden="1" customWidth="1"/>
    <col min="12043" max="12043" width="8.7265625" style="1"/>
    <col min="12044" max="12044" width="11.453125" style="1" bestFit="1" customWidth="1"/>
    <col min="12045" max="12045" width="10.26953125" style="1" bestFit="1" customWidth="1"/>
    <col min="12046" max="12284" width="8.7265625" style="1"/>
    <col min="12285" max="12285" width="5.453125" style="1" customWidth="1"/>
    <col min="12286" max="12286" width="7.54296875" style="1" customWidth="1"/>
    <col min="12287" max="12287" width="7.7265625" style="1" customWidth="1"/>
    <col min="12288" max="12288" width="50.7265625" style="1" customWidth="1"/>
    <col min="12289" max="12289" width="16.453125" style="1" customWidth="1"/>
    <col min="12290" max="12292" width="16.54296875" style="1" customWidth="1"/>
    <col min="12293" max="12293" width="32.54296875" style="1" customWidth="1"/>
    <col min="12294" max="12294" width="32.453125" style="1" customWidth="1"/>
    <col min="12295" max="12295" width="16.453125" style="1" customWidth="1"/>
    <col min="12296" max="12296" width="8.7265625" style="1"/>
    <col min="12297" max="12298" width="0" style="1" hidden="1" customWidth="1"/>
    <col min="12299" max="12299" width="8.7265625" style="1"/>
    <col min="12300" max="12300" width="11.453125" style="1" bestFit="1" customWidth="1"/>
    <col min="12301" max="12301" width="10.26953125" style="1" bestFit="1" customWidth="1"/>
    <col min="12302" max="12540" width="8.7265625" style="1"/>
    <col min="12541" max="12541" width="5.453125" style="1" customWidth="1"/>
    <col min="12542" max="12542" width="7.54296875" style="1" customWidth="1"/>
    <col min="12543" max="12543" width="7.7265625" style="1" customWidth="1"/>
    <col min="12544" max="12544" width="50.7265625" style="1" customWidth="1"/>
    <col min="12545" max="12545" width="16.453125" style="1" customWidth="1"/>
    <col min="12546" max="12548" width="16.54296875" style="1" customWidth="1"/>
    <col min="12549" max="12549" width="32.54296875" style="1" customWidth="1"/>
    <col min="12550" max="12550" width="32.453125" style="1" customWidth="1"/>
    <col min="12551" max="12551" width="16.453125" style="1" customWidth="1"/>
    <col min="12552" max="12552" width="8.7265625" style="1"/>
    <col min="12553" max="12554" width="0" style="1" hidden="1" customWidth="1"/>
    <col min="12555" max="12555" width="8.7265625" style="1"/>
    <col min="12556" max="12556" width="11.453125" style="1" bestFit="1" customWidth="1"/>
    <col min="12557" max="12557" width="10.26953125" style="1" bestFit="1" customWidth="1"/>
    <col min="12558" max="12796" width="8.7265625" style="1"/>
    <col min="12797" max="12797" width="5.453125" style="1" customWidth="1"/>
    <col min="12798" max="12798" width="7.54296875" style="1" customWidth="1"/>
    <col min="12799" max="12799" width="7.7265625" style="1" customWidth="1"/>
    <col min="12800" max="12800" width="50.7265625" style="1" customWidth="1"/>
    <col min="12801" max="12801" width="16.453125" style="1" customWidth="1"/>
    <col min="12802" max="12804" width="16.54296875" style="1" customWidth="1"/>
    <col min="12805" max="12805" width="32.54296875" style="1" customWidth="1"/>
    <col min="12806" max="12806" width="32.453125" style="1" customWidth="1"/>
    <col min="12807" max="12807" width="16.453125" style="1" customWidth="1"/>
    <col min="12808" max="12808" width="8.7265625" style="1"/>
    <col min="12809" max="12810" width="0" style="1" hidden="1" customWidth="1"/>
    <col min="12811" max="12811" width="8.7265625" style="1"/>
    <col min="12812" max="12812" width="11.453125" style="1" bestFit="1" customWidth="1"/>
    <col min="12813" max="12813" width="10.26953125" style="1" bestFit="1" customWidth="1"/>
    <col min="12814" max="13052" width="8.7265625" style="1"/>
    <col min="13053" max="13053" width="5.453125" style="1" customWidth="1"/>
    <col min="13054" max="13054" width="7.54296875" style="1" customWidth="1"/>
    <col min="13055" max="13055" width="7.7265625" style="1" customWidth="1"/>
    <col min="13056" max="13056" width="50.7265625" style="1" customWidth="1"/>
    <col min="13057" max="13057" width="16.453125" style="1" customWidth="1"/>
    <col min="13058" max="13060" width="16.54296875" style="1" customWidth="1"/>
    <col min="13061" max="13061" width="32.54296875" style="1" customWidth="1"/>
    <col min="13062" max="13062" width="32.453125" style="1" customWidth="1"/>
    <col min="13063" max="13063" width="16.453125" style="1" customWidth="1"/>
    <col min="13064" max="13064" width="8.7265625" style="1"/>
    <col min="13065" max="13066" width="0" style="1" hidden="1" customWidth="1"/>
    <col min="13067" max="13067" width="8.7265625" style="1"/>
    <col min="13068" max="13068" width="11.453125" style="1" bestFit="1" customWidth="1"/>
    <col min="13069" max="13069" width="10.26953125" style="1" bestFit="1" customWidth="1"/>
    <col min="13070" max="13308" width="8.7265625" style="1"/>
    <col min="13309" max="13309" width="5.453125" style="1" customWidth="1"/>
    <col min="13310" max="13310" width="7.54296875" style="1" customWidth="1"/>
    <col min="13311" max="13311" width="7.7265625" style="1" customWidth="1"/>
    <col min="13312" max="13312" width="50.7265625" style="1" customWidth="1"/>
    <col min="13313" max="13313" width="16.453125" style="1" customWidth="1"/>
    <col min="13314" max="13316" width="16.54296875" style="1" customWidth="1"/>
    <col min="13317" max="13317" width="32.54296875" style="1" customWidth="1"/>
    <col min="13318" max="13318" width="32.453125" style="1" customWidth="1"/>
    <col min="13319" max="13319" width="16.453125" style="1" customWidth="1"/>
    <col min="13320" max="13320" width="8.7265625" style="1"/>
    <col min="13321" max="13322" width="0" style="1" hidden="1" customWidth="1"/>
    <col min="13323" max="13323" width="8.7265625" style="1"/>
    <col min="13324" max="13324" width="11.453125" style="1" bestFit="1" customWidth="1"/>
    <col min="13325" max="13325" width="10.26953125" style="1" bestFit="1" customWidth="1"/>
    <col min="13326" max="13564" width="8.7265625" style="1"/>
    <col min="13565" max="13565" width="5.453125" style="1" customWidth="1"/>
    <col min="13566" max="13566" width="7.54296875" style="1" customWidth="1"/>
    <col min="13567" max="13567" width="7.7265625" style="1" customWidth="1"/>
    <col min="13568" max="13568" width="50.7265625" style="1" customWidth="1"/>
    <col min="13569" max="13569" width="16.453125" style="1" customWidth="1"/>
    <col min="13570" max="13572" width="16.54296875" style="1" customWidth="1"/>
    <col min="13573" max="13573" width="32.54296875" style="1" customWidth="1"/>
    <col min="13574" max="13574" width="32.453125" style="1" customWidth="1"/>
    <col min="13575" max="13575" width="16.453125" style="1" customWidth="1"/>
    <col min="13576" max="13576" width="8.7265625" style="1"/>
    <col min="13577" max="13578" width="0" style="1" hidden="1" customWidth="1"/>
    <col min="13579" max="13579" width="8.7265625" style="1"/>
    <col min="13580" max="13580" width="11.453125" style="1" bestFit="1" customWidth="1"/>
    <col min="13581" max="13581" width="10.26953125" style="1" bestFit="1" customWidth="1"/>
    <col min="13582" max="13820" width="8.7265625" style="1"/>
    <col min="13821" max="13821" width="5.453125" style="1" customWidth="1"/>
    <col min="13822" max="13822" width="7.54296875" style="1" customWidth="1"/>
    <col min="13823" max="13823" width="7.7265625" style="1" customWidth="1"/>
    <col min="13824" max="13824" width="50.7265625" style="1" customWidth="1"/>
    <col min="13825" max="13825" width="16.453125" style="1" customWidth="1"/>
    <col min="13826" max="13828" width="16.54296875" style="1" customWidth="1"/>
    <col min="13829" max="13829" width="32.54296875" style="1" customWidth="1"/>
    <col min="13830" max="13830" width="32.453125" style="1" customWidth="1"/>
    <col min="13831" max="13831" width="16.453125" style="1" customWidth="1"/>
    <col min="13832" max="13832" width="8.7265625" style="1"/>
    <col min="13833" max="13834" width="0" style="1" hidden="1" customWidth="1"/>
    <col min="13835" max="13835" width="8.7265625" style="1"/>
    <col min="13836" max="13836" width="11.453125" style="1" bestFit="1" customWidth="1"/>
    <col min="13837" max="13837" width="10.26953125" style="1" bestFit="1" customWidth="1"/>
    <col min="13838" max="14076" width="8.7265625" style="1"/>
    <col min="14077" max="14077" width="5.453125" style="1" customWidth="1"/>
    <col min="14078" max="14078" width="7.54296875" style="1" customWidth="1"/>
    <col min="14079" max="14079" width="7.7265625" style="1" customWidth="1"/>
    <col min="14080" max="14080" width="50.7265625" style="1" customWidth="1"/>
    <col min="14081" max="14081" width="16.453125" style="1" customWidth="1"/>
    <col min="14082" max="14084" width="16.54296875" style="1" customWidth="1"/>
    <col min="14085" max="14085" width="32.54296875" style="1" customWidth="1"/>
    <col min="14086" max="14086" width="32.453125" style="1" customWidth="1"/>
    <col min="14087" max="14087" width="16.453125" style="1" customWidth="1"/>
    <col min="14088" max="14088" width="8.7265625" style="1"/>
    <col min="14089" max="14090" width="0" style="1" hidden="1" customWidth="1"/>
    <col min="14091" max="14091" width="8.7265625" style="1"/>
    <col min="14092" max="14092" width="11.453125" style="1" bestFit="1" customWidth="1"/>
    <col min="14093" max="14093" width="10.26953125" style="1" bestFit="1" customWidth="1"/>
    <col min="14094" max="14332" width="8.7265625" style="1"/>
    <col min="14333" max="14333" width="5.453125" style="1" customWidth="1"/>
    <col min="14334" max="14334" width="7.54296875" style="1" customWidth="1"/>
    <col min="14335" max="14335" width="7.7265625" style="1" customWidth="1"/>
    <col min="14336" max="14336" width="50.7265625" style="1" customWidth="1"/>
    <col min="14337" max="14337" width="16.453125" style="1" customWidth="1"/>
    <col min="14338" max="14340" width="16.54296875" style="1" customWidth="1"/>
    <col min="14341" max="14341" width="32.54296875" style="1" customWidth="1"/>
    <col min="14342" max="14342" width="32.453125" style="1" customWidth="1"/>
    <col min="14343" max="14343" width="16.453125" style="1" customWidth="1"/>
    <col min="14344" max="14344" width="8.7265625" style="1"/>
    <col min="14345" max="14346" width="0" style="1" hidden="1" customWidth="1"/>
    <col min="14347" max="14347" width="8.7265625" style="1"/>
    <col min="14348" max="14348" width="11.453125" style="1" bestFit="1" customWidth="1"/>
    <col min="14349" max="14349" width="10.26953125" style="1" bestFit="1" customWidth="1"/>
    <col min="14350" max="14588" width="8.7265625" style="1"/>
    <col min="14589" max="14589" width="5.453125" style="1" customWidth="1"/>
    <col min="14590" max="14590" width="7.54296875" style="1" customWidth="1"/>
    <col min="14591" max="14591" width="7.7265625" style="1" customWidth="1"/>
    <col min="14592" max="14592" width="50.7265625" style="1" customWidth="1"/>
    <col min="14593" max="14593" width="16.453125" style="1" customWidth="1"/>
    <col min="14594" max="14596" width="16.54296875" style="1" customWidth="1"/>
    <col min="14597" max="14597" width="32.54296875" style="1" customWidth="1"/>
    <col min="14598" max="14598" width="32.453125" style="1" customWidth="1"/>
    <col min="14599" max="14599" width="16.453125" style="1" customWidth="1"/>
    <col min="14600" max="14600" width="8.7265625" style="1"/>
    <col min="14601" max="14602" width="0" style="1" hidden="1" customWidth="1"/>
    <col min="14603" max="14603" width="8.7265625" style="1"/>
    <col min="14604" max="14604" width="11.453125" style="1" bestFit="1" customWidth="1"/>
    <col min="14605" max="14605" width="10.26953125" style="1" bestFit="1" customWidth="1"/>
    <col min="14606" max="14844" width="8.7265625" style="1"/>
    <col min="14845" max="14845" width="5.453125" style="1" customWidth="1"/>
    <col min="14846" max="14846" width="7.54296875" style="1" customWidth="1"/>
    <col min="14847" max="14847" width="7.7265625" style="1" customWidth="1"/>
    <col min="14848" max="14848" width="50.7265625" style="1" customWidth="1"/>
    <col min="14849" max="14849" width="16.453125" style="1" customWidth="1"/>
    <col min="14850" max="14852" width="16.54296875" style="1" customWidth="1"/>
    <col min="14853" max="14853" width="32.54296875" style="1" customWidth="1"/>
    <col min="14854" max="14854" width="32.453125" style="1" customWidth="1"/>
    <col min="14855" max="14855" width="16.453125" style="1" customWidth="1"/>
    <col min="14856" max="14856" width="8.7265625" style="1"/>
    <col min="14857" max="14858" width="0" style="1" hidden="1" customWidth="1"/>
    <col min="14859" max="14859" width="8.7265625" style="1"/>
    <col min="14860" max="14860" width="11.453125" style="1" bestFit="1" customWidth="1"/>
    <col min="14861" max="14861" width="10.26953125" style="1" bestFit="1" customWidth="1"/>
    <col min="14862" max="15100" width="8.7265625" style="1"/>
    <col min="15101" max="15101" width="5.453125" style="1" customWidth="1"/>
    <col min="15102" max="15102" width="7.54296875" style="1" customWidth="1"/>
    <col min="15103" max="15103" width="7.7265625" style="1" customWidth="1"/>
    <col min="15104" max="15104" width="50.7265625" style="1" customWidth="1"/>
    <col min="15105" max="15105" width="16.453125" style="1" customWidth="1"/>
    <col min="15106" max="15108" width="16.54296875" style="1" customWidth="1"/>
    <col min="15109" max="15109" width="32.54296875" style="1" customWidth="1"/>
    <col min="15110" max="15110" width="32.453125" style="1" customWidth="1"/>
    <col min="15111" max="15111" width="16.453125" style="1" customWidth="1"/>
    <col min="15112" max="15112" width="8.7265625" style="1"/>
    <col min="15113" max="15114" width="0" style="1" hidden="1" customWidth="1"/>
    <col min="15115" max="15115" width="8.7265625" style="1"/>
    <col min="15116" max="15116" width="11.453125" style="1" bestFit="1" customWidth="1"/>
    <col min="15117" max="15117" width="10.26953125" style="1" bestFit="1" customWidth="1"/>
    <col min="15118" max="15356" width="8.7265625" style="1"/>
    <col min="15357" max="15357" width="5.453125" style="1" customWidth="1"/>
    <col min="15358" max="15358" width="7.54296875" style="1" customWidth="1"/>
    <col min="15359" max="15359" width="7.7265625" style="1" customWidth="1"/>
    <col min="15360" max="15360" width="50.7265625" style="1" customWidth="1"/>
    <col min="15361" max="15361" width="16.453125" style="1" customWidth="1"/>
    <col min="15362" max="15364" width="16.54296875" style="1" customWidth="1"/>
    <col min="15365" max="15365" width="32.54296875" style="1" customWidth="1"/>
    <col min="15366" max="15366" width="32.453125" style="1" customWidth="1"/>
    <col min="15367" max="15367" width="16.453125" style="1" customWidth="1"/>
    <col min="15368" max="15368" width="8.7265625" style="1"/>
    <col min="15369" max="15370" width="0" style="1" hidden="1" customWidth="1"/>
    <col min="15371" max="15371" width="8.7265625" style="1"/>
    <col min="15372" max="15372" width="11.453125" style="1" bestFit="1" customWidth="1"/>
    <col min="15373" max="15373" width="10.26953125" style="1" bestFit="1" customWidth="1"/>
    <col min="15374" max="15612" width="8.7265625" style="1"/>
    <col min="15613" max="15613" width="5.453125" style="1" customWidth="1"/>
    <col min="15614" max="15614" width="7.54296875" style="1" customWidth="1"/>
    <col min="15615" max="15615" width="7.7265625" style="1" customWidth="1"/>
    <col min="15616" max="15616" width="50.7265625" style="1" customWidth="1"/>
    <col min="15617" max="15617" width="16.453125" style="1" customWidth="1"/>
    <col min="15618" max="15620" width="16.54296875" style="1" customWidth="1"/>
    <col min="15621" max="15621" width="32.54296875" style="1" customWidth="1"/>
    <col min="15622" max="15622" width="32.453125" style="1" customWidth="1"/>
    <col min="15623" max="15623" width="16.453125" style="1" customWidth="1"/>
    <col min="15624" max="15624" width="8.7265625" style="1"/>
    <col min="15625" max="15626" width="0" style="1" hidden="1" customWidth="1"/>
    <col min="15627" max="15627" width="8.7265625" style="1"/>
    <col min="15628" max="15628" width="11.453125" style="1" bestFit="1" customWidth="1"/>
    <col min="15629" max="15629" width="10.26953125" style="1" bestFit="1" customWidth="1"/>
    <col min="15630" max="15868" width="8.7265625" style="1"/>
    <col min="15869" max="15869" width="5.453125" style="1" customWidth="1"/>
    <col min="15870" max="15870" width="7.54296875" style="1" customWidth="1"/>
    <col min="15871" max="15871" width="7.7265625" style="1" customWidth="1"/>
    <col min="15872" max="15872" width="50.7265625" style="1" customWidth="1"/>
    <col min="15873" max="15873" width="16.453125" style="1" customWidth="1"/>
    <col min="15874" max="15876" width="16.54296875" style="1" customWidth="1"/>
    <col min="15877" max="15877" width="32.54296875" style="1" customWidth="1"/>
    <col min="15878" max="15878" width="32.453125" style="1" customWidth="1"/>
    <col min="15879" max="15879" width="16.453125" style="1" customWidth="1"/>
    <col min="15880" max="15880" width="8.7265625" style="1"/>
    <col min="15881" max="15882" width="0" style="1" hidden="1" customWidth="1"/>
    <col min="15883" max="15883" width="8.7265625" style="1"/>
    <col min="15884" max="15884" width="11.453125" style="1" bestFit="1" customWidth="1"/>
    <col min="15885" max="15885" width="10.26953125" style="1" bestFit="1" customWidth="1"/>
    <col min="15886" max="16124" width="8.7265625" style="1"/>
    <col min="16125" max="16125" width="5.453125" style="1" customWidth="1"/>
    <col min="16126" max="16126" width="7.54296875" style="1" customWidth="1"/>
    <col min="16127" max="16127" width="7.7265625" style="1" customWidth="1"/>
    <col min="16128" max="16128" width="50.7265625" style="1" customWidth="1"/>
    <col min="16129" max="16129" width="16.453125" style="1" customWidth="1"/>
    <col min="16130" max="16132" width="16.54296875" style="1" customWidth="1"/>
    <col min="16133" max="16133" width="32.54296875" style="1" customWidth="1"/>
    <col min="16134" max="16134" width="32.453125" style="1" customWidth="1"/>
    <col min="16135" max="16135" width="16.453125" style="1" customWidth="1"/>
    <col min="16136" max="16136" width="8.7265625" style="1"/>
    <col min="16137" max="16138" width="0" style="1" hidden="1" customWidth="1"/>
    <col min="16139" max="16139" width="8.7265625" style="1"/>
    <col min="16140" max="16140" width="11.453125" style="1" bestFit="1" customWidth="1"/>
    <col min="16141" max="16141" width="10.26953125" style="1" bestFit="1" customWidth="1"/>
    <col min="16142" max="16382" width="8.7265625" style="1"/>
    <col min="16383" max="16384" width="9.26953125" style="1" customWidth="1"/>
  </cols>
  <sheetData>
    <row r="1" spans="1:23" x14ac:dyDescent="0.3">
      <c r="B1" s="158"/>
      <c r="P1" s="2" t="s">
        <v>0</v>
      </c>
    </row>
    <row r="2" spans="1:23" x14ac:dyDescent="0.3">
      <c r="P2" s="2" t="s">
        <v>1</v>
      </c>
    </row>
    <row r="4" spans="1:23" ht="15" customHeight="1" x14ac:dyDescent="0.3"/>
    <row r="5" spans="1:23" ht="18.75" customHeight="1" x14ac:dyDescent="0.35">
      <c r="A5" s="197" t="s">
        <v>72</v>
      </c>
      <c r="B5" s="197"/>
      <c r="C5" s="197"/>
      <c r="D5" s="197"/>
      <c r="E5" s="197"/>
      <c r="F5" s="197"/>
      <c r="G5" s="197"/>
      <c r="H5" s="197"/>
      <c r="I5" s="197"/>
      <c r="J5" s="197"/>
      <c r="K5" s="197"/>
      <c r="L5" s="197"/>
      <c r="M5" s="197"/>
      <c r="N5" s="197"/>
      <c r="O5" s="197"/>
      <c r="P5" s="197"/>
    </row>
    <row r="6" spans="1:23" ht="16.5" customHeight="1" x14ac:dyDescent="0.3"/>
    <row r="7" spans="1:23" x14ac:dyDescent="0.3">
      <c r="C7" s="3" t="s">
        <v>2</v>
      </c>
      <c r="D7" s="4" t="s">
        <v>3</v>
      </c>
      <c r="G7" s="129"/>
      <c r="I7" s="5"/>
      <c r="J7" s="6"/>
    </row>
    <row r="8" spans="1:23" x14ac:dyDescent="0.3">
      <c r="C8" s="3" t="s">
        <v>4</v>
      </c>
      <c r="D8" s="7" t="s">
        <v>5</v>
      </c>
      <c r="I8" s="5"/>
      <c r="J8" s="6"/>
      <c r="L8" s="8"/>
    </row>
    <row r="9" spans="1:23" x14ac:dyDescent="0.3">
      <c r="G9" s="10"/>
      <c r="H9" s="10"/>
      <c r="I9" s="5"/>
      <c r="J9" s="6"/>
      <c r="K9" s="3"/>
      <c r="L9" s="8"/>
    </row>
    <row r="10" spans="1:23" ht="14.25" customHeight="1" x14ac:dyDescent="0.3">
      <c r="D10" s="11" t="s">
        <v>6</v>
      </c>
      <c r="E10" s="12">
        <v>698.2</v>
      </c>
      <c r="F10" s="7" t="s">
        <v>81</v>
      </c>
      <c r="G10" s="12">
        <v>49.7</v>
      </c>
      <c r="H10" s="4" t="s">
        <v>7</v>
      </c>
      <c r="I10" s="12">
        <f>E10+G10</f>
        <v>747.90000000000009</v>
      </c>
      <c r="J10" s="4" t="s">
        <v>7</v>
      </c>
    </row>
    <row r="11" spans="1:23" ht="14.25" customHeight="1" x14ac:dyDescent="0.3">
      <c r="D11" s="11" t="s">
        <v>8</v>
      </c>
      <c r="E11" s="12">
        <v>1205</v>
      </c>
      <c r="F11" s="7" t="s">
        <v>81</v>
      </c>
      <c r="G11" s="12">
        <v>1205</v>
      </c>
      <c r="H11" s="4" t="s">
        <v>7</v>
      </c>
      <c r="I11" s="12">
        <v>1205</v>
      </c>
      <c r="J11" s="4" t="s">
        <v>7</v>
      </c>
      <c r="K11" s="13"/>
      <c r="M11" s="10"/>
    </row>
    <row r="12" spans="1:23" ht="14.25" customHeight="1" thickBot="1" x14ac:dyDescent="0.35">
      <c r="D12" s="125"/>
      <c r="E12" s="160"/>
      <c r="F12" s="161"/>
      <c r="G12" s="135"/>
      <c r="H12" s="136"/>
      <c r="I12" s="135"/>
      <c r="J12" s="136"/>
      <c r="K12" s="13"/>
      <c r="M12" s="10"/>
    </row>
    <row r="13" spans="1:23" ht="14.25" customHeight="1" thickBot="1" x14ac:dyDescent="0.35">
      <c r="D13" s="125"/>
      <c r="E13" s="211" t="s">
        <v>76</v>
      </c>
      <c r="F13" s="212"/>
      <c r="G13" s="213" t="s">
        <v>77</v>
      </c>
      <c r="H13" s="214"/>
      <c r="I13" s="213" t="s">
        <v>78</v>
      </c>
      <c r="J13" s="214"/>
      <c r="K13" s="13"/>
      <c r="M13" s="10"/>
    </row>
    <row r="14" spans="1:23" ht="14.25" customHeight="1" thickBot="1" x14ac:dyDescent="0.35">
      <c r="D14" s="125"/>
      <c r="E14" s="209" t="s">
        <v>84</v>
      </c>
      <c r="F14" s="210"/>
      <c r="G14" s="209" t="s">
        <v>84</v>
      </c>
      <c r="H14" s="210"/>
      <c r="I14" s="209" t="s">
        <v>84</v>
      </c>
      <c r="J14" s="210"/>
      <c r="K14" s="192" t="s">
        <v>85</v>
      </c>
      <c r="L14" s="193"/>
      <c r="M14" s="194" t="s">
        <v>86</v>
      </c>
      <c r="N14" s="195"/>
    </row>
    <row r="15" spans="1:23" ht="16.5" x14ac:dyDescent="0.3">
      <c r="B15" s="14" t="s">
        <v>61</v>
      </c>
      <c r="C15" s="15"/>
      <c r="D15" s="15"/>
      <c r="E15" s="162" t="s">
        <v>80</v>
      </c>
      <c r="F15" s="163" t="s">
        <v>10</v>
      </c>
      <c r="G15" s="16" t="s">
        <v>9</v>
      </c>
      <c r="H15" s="17" t="s">
        <v>10</v>
      </c>
      <c r="I15" s="16" t="s">
        <v>9</v>
      </c>
      <c r="J15" s="17" t="s">
        <v>10</v>
      </c>
      <c r="K15" s="16" t="s">
        <v>9</v>
      </c>
      <c r="L15" s="17" t="s">
        <v>10</v>
      </c>
      <c r="M15" s="16" t="s">
        <v>9</v>
      </c>
      <c r="N15" s="17" t="s">
        <v>10</v>
      </c>
      <c r="O15" s="18" t="s">
        <v>11</v>
      </c>
      <c r="P15" s="19" t="s">
        <v>12</v>
      </c>
    </row>
    <row r="16" spans="1:23" x14ac:dyDescent="0.3">
      <c r="B16" s="20"/>
      <c r="C16" s="21" t="s">
        <v>59</v>
      </c>
      <c r="D16" s="22"/>
      <c r="E16" s="164">
        <f>F16/$E$10</f>
        <v>1.6118304210827843</v>
      </c>
      <c r="F16" s="165">
        <f>'Annuiteetgraafik BIL'!F17</f>
        <v>1125.3800000000001</v>
      </c>
      <c r="G16" s="127">
        <f>H16/G10</f>
        <v>1.4933601609657947</v>
      </c>
      <c r="H16" s="128">
        <f>'Annuiteetgraafik BIL_lisanduv'!F17</f>
        <v>74.22</v>
      </c>
      <c r="I16" s="127">
        <f>J16/$I$10</f>
        <v>1.6039577483620804</v>
      </c>
      <c r="J16" s="128">
        <f>F16+H16</f>
        <v>1199.6000000000001</v>
      </c>
      <c r="K16" s="127">
        <f>L16/$I$10</f>
        <v>1.6039577483620804</v>
      </c>
      <c r="L16" s="128">
        <f>'Annuiteetgraafik BIL'!F73+'Annuiteetgraafik BIL_lisanduv'!F29</f>
        <v>1199.6000000000001</v>
      </c>
      <c r="M16" s="127">
        <f>N16/$I$10</f>
        <v>1.6039577483620804</v>
      </c>
      <c r="N16" s="128">
        <f>'Annuiteetgraafik BIL'!F73+'Annuiteetgraafik BIL_lisanduv'!F29</f>
        <v>1199.6000000000001</v>
      </c>
      <c r="O16" s="199" t="s">
        <v>56</v>
      </c>
      <c r="P16" s="189"/>
      <c r="Q16" s="23"/>
      <c r="U16" s="3"/>
      <c r="V16" s="24"/>
      <c r="W16" s="25"/>
    </row>
    <row r="17" spans="2:23" x14ac:dyDescent="0.3">
      <c r="B17" s="20"/>
      <c r="C17" s="21" t="s">
        <v>65</v>
      </c>
      <c r="D17" s="22"/>
      <c r="E17" s="164">
        <f>F17/$E$10</f>
        <v>4.4061300486966486</v>
      </c>
      <c r="F17" s="165">
        <f>'Annuiteetgraafik (Lisa 6.1)'!F15</f>
        <v>3076.36</v>
      </c>
      <c r="G17" s="127" t="s">
        <v>79</v>
      </c>
      <c r="H17" s="138" t="s">
        <v>79</v>
      </c>
      <c r="I17" s="127">
        <f t="shared" ref="I17:I21" si="0">J17/$I$10</f>
        <v>4.1133306591790344</v>
      </c>
      <c r="J17" s="128">
        <f>F17</f>
        <v>3076.36</v>
      </c>
      <c r="K17" s="127">
        <f t="shared" ref="K17:K20" si="1">L17/$I$10</f>
        <v>4.1133306591790344</v>
      </c>
      <c r="L17" s="128">
        <f>'Annuiteetgraafik (Lisa 6.1)'!F71</f>
        <v>3076.36</v>
      </c>
      <c r="M17" s="127">
        <f t="shared" ref="M17:M20" si="2">N17/$I$10</f>
        <v>4.1133306591790344</v>
      </c>
      <c r="N17" s="128">
        <f>'Annuiteetgraafik (Lisa 6.1)'!F75</f>
        <v>3076.36</v>
      </c>
      <c r="O17" s="200"/>
      <c r="P17" s="187"/>
      <c r="Q17" s="23"/>
      <c r="U17" s="3"/>
      <c r="V17" s="24"/>
      <c r="W17" s="25"/>
    </row>
    <row r="18" spans="2:23" x14ac:dyDescent="0.3">
      <c r="B18" s="20"/>
      <c r="C18" s="21" t="s">
        <v>66</v>
      </c>
      <c r="D18" s="22"/>
      <c r="E18" s="164">
        <f t="shared" ref="E18:E25" si="3">F18/$E$10</f>
        <v>0.52924663420223428</v>
      </c>
      <c r="F18" s="165">
        <f>'Annuiteetgraafik TS'!F15</f>
        <v>369.52</v>
      </c>
      <c r="G18" s="127" t="s">
        <v>79</v>
      </c>
      <c r="H18" s="138" t="s">
        <v>79</v>
      </c>
      <c r="I18" s="127">
        <f t="shared" si="0"/>
        <v>0.49407674822837272</v>
      </c>
      <c r="J18" s="128">
        <f>F18</f>
        <v>369.52</v>
      </c>
      <c r="K18" s="127">
        <f t="shared" si="1"/>
        <v>0.49407674822837272</v>
      </c>
      <c r="L18" s="128">
        <f>'Annuiteetgraafik TS'!F15</f>
        <v>369.52</v>
      </c>
      <c r="M18" s="127">
        <f t="shared" si="2"/>
        <v>0.49407674822837272</v>
      </c>
      <c r="N18" s="128">
        <f>'Annuiteetgraafik TS'!F15</f>
        <v>369.52</v>
      </c>
      <c r="O18" s="200"/>
      <c r="P18" s="188"/>
      <c r="Q18" s="23"/>
      <c r="U18" s="3"/>
      <c r="V18" s="24"/>
      <c r="W18" s="25"/>
    </row>
    <row r="19" spans="2:23" x14ac:dyDescent="0.3">
      <c r="B19" s="20"/>
      <c r="C19" s="21" t="s">
        <v>67</v>
      </c>
      <c r="D19" s="22"/>
      <c r="E19" s="164">
        <f t="shared" si="3"/>
        <v>0.65687482096820393</v>
      </c>
      <c r="F19" s="166">
        <f>'Annuiteetgraafik (Lisa 6.2)'!F15</f>
        <v>458.63</v>
      </c>
      <c r="G19" s="127" t="s">
        <v>79</v>
      </c>
      <c r="H19" s="138" t="s">
        <v>79</v>
      </c>
      <c r="I19" s="127">
        <f t="shared" si="0"/>
        <v>0.61322369300708646</v>
      </c>
      <c r="J19" s="138">
        <f>F19</f>
        <v>458.63</v>
      </c>
      <c r="K19" s="127">
        <f t="shared" si="1"/>
        <v>0.61322369300708646</v>
      </c>
      <c r="L19" s="138">
        <f>'Annuiteetgraafik (Lisa 6.2)'!F15</f>
        <v>458.63</v>
      </c>
      <c r="M19" s="127">
        <f t="shared" si="2"/>
        <v>0.61322369300708646</v>
      </c>
      <c r="N19" s="138">
        <f>'Annuiteetgraafik (Lisa 6.2)'!F15</f>
        <v>458.63</v>
      </c>
      <c r="O19" s="200"/>
      <c r="P19" s="147" t="s">
        <v>71</v>
      </c>
      <c r="Q19" s="23"/>
      <c r="U19" s="3"/>
      <c r="V19" s="24"/>
      <c r="W19" s="25"/>
    </row>
    <row r="20" spans="2:23" x14ac:dyDescent="0.3">
      <c r="B20" s="20"/>
      <c r="C20" s="21" t="s">
        <v>73</v>
      </c>
      <c r="D20" s="22"/>
      <c r="E20" s="167">
        <f t="shared" si="3"/>
        <v>1.0484464846438222</v>
      </c>
      <c r="F20" s="168">
        <f>'Annuiteetgraafik (Lisa 6.3)'!F15</f>
        <v>732.02533557831669</v>
      </c>
      <c r="G20" s="127" t="s">
        <v>79</v>
      </c>
      <c r="H20" s="138" t="s">
        <v>79</v>
      </c>
      <c r="I20" s="127">
        <f t="shared" si="0"/>
        <v>0.97877434894814364</v>
      </c>
      <c r="J20" s="159">
        <f>F20</f>
        <v>732.02533557831669</v>
      </c>
      <c r="K20" s="127">
        <f t="shared" si="1"/>
        <v>0.97877434894814364</v>
      </c>
      <c r="L20" s="159">
        <f>'Annuiteetgraafik (Lisa 6.3)'!F15</f>
        <v>732.02533557831669</v>
      </c>
      <c r="M20" s="127">
        <f t="shared" si="2"/>
        <v>0.97877434894814364</v>
      </c>
      <c r="N20" s="159">
        <f>'Annuiteetgraafik (Lisa 6.3)'!F15</f>
        <v>732.02533557831669</v>
      </c>
      <c r="O20" s="200"/>
      <c r="P20" s="147" t="s">
        <v>75</v>
      </c>
      <c r="Q20" s="23"/>
      <c r="U20" s="3"/>
      <c r="V20" s="24"/>
      <c r="W20" s="25"/>
    </row>
    <row r="21" spans="2:23" x14ac:dyDescent="0.3">
      <c r="B21" s="26">
        <v>400</v>
      </c>
      <c r="C21" s="202" t="s">
        <v>13</v>
      </c>
      <c r="D21" s="185"/>
      <c r="E21" s="164">
        <v>1.6700012890289313</v>
      </c>
      <c r="F21" s="165">
        <f>E21*E10</f>
        <v>1165.9948999999999</v>
      </c>
      <c r="G21" s="127">
        <f>E21</f>
        <v>1.6700012890289313</v>
      </c>
      <c r="H21" s="128">
        <f>G21*G10</f>
        <v>82.999064064737894</v>
      </c>
      <c r="I21" s="127">
        <f t="shared" si="0"/>
        <v>1.6700012890289313</v>
      </c>
      <c r="J21" s="128">
        <f>F21+H21</f>
        <v>1248.9939640647378</v>
      </c>
      <c r="K21" s="164">
        <v>1.67000128902893</v>
      </c>
      <c r="L21" s="128">
        <f>K21*I10</f>
        <v>1248.9939640647369</v>
      </c>
      <c r="M21" s="164">
        <v>1.6700012890289313</v>
      </c>
      <c r="N21" s="128">
        <f>M21*I10</f>
        <v>1248.9939640647378</v>
      </c>
      <c r="O21" s="200"/>
      <c r="P21" s="187"/>
      <c r="U21" s="3"/>
      <c r="V21" s="24"/>
      <c r="W21" s="25"/>
    </row>
    <row r="22" spans="2:23" x14ac:dyDescent="0.3">
      <c r="B22" s="26">
        <v>400</v>
      </c>
      <c r="C22" s="27" t="s">
        <v>68</v>
      </c>
      <c r="D22" s="28"/>
      <c r="E22" s="164">
        <f>F22/$E$10</f>
        <v>0.12629728902508328</v>
      </c>
      <c r="F22" s="165">
        <v>88.180767197313145</v>
      </c>
      <c r="G22" s="127" t="s">
        <v>79</v>
      </c>
      <c r="H22" s="138" t="s">
        <v>79</v>
      </c>
      <c r="I22" s="127">
        <f>J22/$I$10</f>
        <v>0.11790448883181326</v>
      </c>
      <c r="J22" s="128">
        <f>F22</f>
        <v>88.180767197313145</v>
      </c>
      <c r="K22" s="127">
        <f>L22/$I$10</f>
        <v>0.11790448883181326</v>
      </c>
      <c r="L22" s="165">
        <v>88.180767197313145</v>
      </c>
      <c r="M22" s="127">
        <f>N22/$I$10</f>
        <v>0.11790448883181326</v>
      </c>
      <c r="N22" s="165">
        <v>88.180767197313145</v>
      </c>
      <c r="O22" s="201"/>
      <c r="P22" s="187"/>
      <c r="U22" s="3"/>
      <c r="V22" s="24"/>
      <c r="W22" s="25"/>
    </row>
    <row r="23" spans="2:23" x14ac:dyDescent="0.3">
      <c r="B23" s="26">
        <v>100</v>
      </c>
      <c r="C23" s="27" t="s">
        <v>14</v>
      </c>
      <c r="D23" s="28"/>
      <c r="E23" s="164">
        <v>0.36</v>
      </c>
      <c r="F23" s="166">
        <v>264.52600000000001</v>
      </c>
      <c r="G23" s="127">
        <f>E23</f>
        <v>0.36</v>
      </c>
      <c r="H23" s="138">
        <f>G23*G10</f>
        <v>17.891999999999999</v>
      </c>
      <c r="I23" s="127">
        <f t="shared" ref="I23:I25" si="4">J23/$I$10</f>
        <v>0.37761465436555686</v>
      </c>
      <c r="J23" s="138">
        <f>F23+H23</f>
        <v>282.41800000000001</v>
      </c>
      <c r="K23" s="127">
        <f t="shared" ref="K23:K25" si="5">L23/$I$10</f>
        <v>0.38894237197486287</v>
      </c>
      <c r="L23" s="138">
        <v>290.89</v>
      </c>
      <c r="M23" s="127">
        <f t="shared" ref="M23:M25" si="6">N23/$I$10</f>
        <v>0.38894237197486287</v>
      </c>
      <c r="N23" s="138">
        <v>290.89</v>
      </c>
      <c r="O23" s="203" t="s">
        <v>82</v>
      </c>
      <c r="P23" s="187"/>
      <c r="Q23" s="24"/>
      <c r="S23" s="37"/>
      <c r="T23" s="37"/>
      <c r="U23" s="3"/>
      <c r="V23" s="24"/>
      <c r="W23" s="25"/>
    </row>
    <row r="24" spans="2:23" x14ac:dyDescent="0.3">
      <c r="B24" s="26">
        <v>200</v>
      </c>
      <c r="C24" s="29" t="s">
        <v>15</v>
      </c>
      <c r="D24" s="30"/>
      <c r="E24" s="167">
        <f t="shared" si="3"/>
        <v>1.0187195645946718</v>
      </c>
      <c r="F24" s="169">
        <v>711.27</v>
      </c>
      <c r="G24" s="143">
        <f>E24</f>
        <v>1.0187195645946718</v>
      </c>
      <c r="H24" s="144">
        <f>G24*G10</f>
        <v>50.630362360355193</v>
      </c>
      <c r="I24" s="127">
        <f t="shared" si="4"/>
        <v>1.0187195645946718</v>
      </c>
      <c r="J24" s="144">
        <f>F24+H24</f>
        <v>761.90036236035519</v>
      </c>
      <c r="K24" s="127">
        <f t="shared" si="5"/>
        <v>1.0492846637250968</v>
      </c>
      <c r="L24" s="37">
        <v>784.76</v>
      </c>
      <c r="M24" s="127">
        <f t="shared" si="6"/>
        <v>1.5809332798502473</v>
      </c>
      <c r="N24" s="144">
        <v>1182.3800000000001</v>
      </c>
      <c r="O24" s="204"/>
      <c r="P24" s="187"/>
      <c r="Q24" s="24"/>
      <c r="R24" s="37"/>
      <c r="S24" s="37"/>
      <c r="T24" s="37"/>
      <c r="U24" s="3"/>
      <c r="V24" s="24"/>
      <c r="W24" s="25"/>
    </row>
    <row r="25" spans="2:23" x14ac:dyDescent="0.3">
      <c r="B25" s="26">
        <v>500</v>
      </c>
      <c r="C25" s="29" t="s">
        <v>16</v>
      </c>
      <c r="D25" s="30"/>
      <c r="E25" s="167">
        <f t="shared" si="3"/>
        <v>1.5697507877399028E-2</v>
      </c>
      <c r="F25" s="169">
        <v>10.96</v>
      </c>
      <c r="G25" s="143">
        <f>E25</f>
        <v>1.5697507877399028E-2</v>
      </c>
      <c r="H25" s="144">
        <f>G25*G10</f>
        <v>0.78016614150673169</v>
      </c>
      <c r="I25" s="127">
        <f t="shared" si="4"/>
        <v>1.5697507877399024E-2</v>
      </c>
      <c r="J25" s="144">
        <f>F25+H25</f>
        <v>11.740166141506732</v>
      </c>
      <c r="K25" s="127">
        <f t="shared" si="5"/>
        <v>1.6165262735659845E-2</v>
      </c>
      <c r="L25" s="144">
        <v>12.09</v>
      </c>
      <c r="M25" s="127">
        <f t="shared" si="6"/>
        <v>3.382805187859339E-2</v>
      </c>
      <c r="N25" s="144">
        <v>25.3</v>
      </c>
      <c r="O25" s="205"/>
      <c r="P25" s="188"/>
      <c r="Q25" s="24"/>
      <c r="R25" s="37"/>
      <c r="S25" s="37"/>
      <c r="T25" s="37"/>
      <c r="U25" s="3"/>
      <c r="V25" s="24"/>
      <c r="W25" s="25"/>
    </row>
    <row r="26" spans="2:23" x14ac:dyDescent="0.3">
      <c r="B26" s="31"/>
      <c r="C26" s="32" t="s">
        <v>17</v>
      </c>
      <c r="D26" s="32"/>
      <c r="E26" s="33">
        <f t="shared" ref="E26:G26" si="7">SUM(E16:E25)</f>
        <v>11.443244060119779</v>
      </c>
      <c r="F26" s="170">
        <f>SUM(F16:F25)</f>
        <v>8002.8470027756293</v>
      </c>
      <c r="G26" s="33">
        <f t="shared" si="7"/>
        <v>4.5577785224667968</v>
      </c>
      <c r="H26" s="34">
        <f>SUM(H16:H25)</f>
        <v>226.52159256659982</v>
      </c>
      <c r="I26" s="33">
        <f t="shared" ref="I26:K26" si="8">SUM(I16:I25)</f>
        <v>11.003300702423088</v>
      </c>
      <c r="J26" s="34">
        <f>SUM(J16:J25)</f>
        <v>8229.3685953422282</v>
      </c>
      <c r="K26" s="33">
        <f t="shared" si="8"/>
        <v>11.04566127402108</v>
      </c>
      <c r="L26" s="34">
        <f>SUM(L16:L25)</f>
        <v>8261.0500668403674</v>
      </c>
      <c r="M26" s="33">
        <f t="shared" ref="M26" si="9">SUM(M16:M25)</f>
        <v>11.594972679289166</v>
      </c>
      <c r="N26" s="34">
        <f>SUM(N16:N25)</f>
        <v>8671.8800668403674</v>
      </c>
      <c r="O26" s="35"/>
      <c r="P26" s="36"/>
      <c r="Q26" s="24"/>
      <c r="R26" s="37"/>
      <c r="V26" s="24"/>
      <c r="W26" s="25"/>
    </row>
    <row r="27" spans="2:23" x14ac:dyDescent="0.3">
      <c r="B27" s="38"/>
      <c r="C27" s="39"/>
      <c r="D27" s="39"/>
      <c r="E27" s="171"/>
      <c r="F27" s="172"/>
      <c r="G27" s="40"/>
      <c r="H27" s="41"/>
      <c r="I27" s="40"/>
      <c r="J27" s="41"/>
      <c r="K27" s="40"/>
      <c r="L27" s="41"/>
      <c r="M27" s="40"/>
      <c r="N27" s="41"/>
      <c r="O27" s="42"/>
      <c r="P27" s="43"/>
      <c r="Q27" s="24"/>
      <c r="V27" s="24"/>
      <c r="W27" s="25"/>
    </row>
    <row r="28" spans="2:23" ht="16.5" x14ac:dyDescent="0.3">
      <c r="B28" s="44" t="s">
        <v>60</v>
      </c>
      <c r="C28" s="32"/>
      <c r="D28" s="32"/>
      <c r="E28" s="173" t="s">
        <v>80</v>
      </c>
      <c r="F28" s="174" t="s">
        <v>10</v>
      </c>
      <c r="G28" s="45" t="s">
        <v>9</v>
      </c>
      <c r="H28" s="46" t="s">
        <v>10</v>
      </c>
      <c r="I28" s="45" t="s">
        <v>9</v>
      </c>
      <c r="J28" s="46" t="s">
        <v>10</v>
      </c>
      <c r="K28" s="45" t="s">
        <v>9</v>
      </c>
      <c r="L28" s="46" t="s">
        <v>10</v>
      </c>
      <c r="M28" s="45" t="s">
        <v>9</v>
      </c>
      <c r="N28" s="46" t="s">
        <v>10</v>
      </c>
      <c r="O28" s="47" t="s">
        <v>11</v>
      </c>
      <c r="P28" s="48" t="s">
        <v>12</v>
      </c>
      <c r="Q28" s="24"/>
      <c r="V28" s="24"/>
      <c r="W28" s="25"/>
    </row>
    <row r="29" spans="2:23" ht="15.75" customHeight="1" x14ac:dyDescent="0.3">
      <c r="B29" s="26">
        <v>300</v>
      </c>
      <c r="C29" s="185" t="s">
        <v>18</v>
      </c>
      <c r="D29" s="186"/>
      <c r="E29" s="145">
        <f>F29/$E$10</f>
        <v>2.1054299627613862</v>
      </c>
      <c r="F29" s="146">
        <v>1470.0111999999999</v>
      </c>
      <c r="G29" s="145">
        <f>E29</f>
        <v>2.1054299627613862</v>
      </c>
      <c r="H29" s="146">
        <f>G29*$G$10</f>
        <v>104.63986914924089</v>
      </c>
      <c r="I29" s="145">
        <f>J29/$I$10</f>
        <v>2.1054299627613862</v>
      </c>
      <c r="J29" s="146">
        <f>F29+H29</f>
        <v>1574.6510691492408</v>
      </c>
      <c r="K29" s="145">
        <f>L29/$I$10</f>
        <v>2.2699344564781385</v>
      </c>
      <c r="L29" s="146">
        <v>1697.68398</v>
      </c>
      <c r="M29" s="145">
        <f>N29/$I$10</f>
        <v>2.2699344564781385</v>
      </c>
      <c r="N29" s="146">
        <v>1697.68398</v>
      </c>
      <c r="O29" s="123" t="s">
        <v>57</v>
      </c>
      <c r="P29" s="182"/>
      <c r="U29" s="3"/>
      <c r="V29" s="24"/>
      <c r="W29" s="25"/>
    </row>
    <row r="30" spans="2:23" ht="15" customHeight="1" x14ac:dyDescent="0.3">
      <c r="B30" s="26">
        <v>600</v>
      </c>
      <c r="C30" s="29" t="s">
        <v>19</v>
      </c>
      <c r="D30" s="30"/>
      <c r="E30" s="145"/>
      <c r="F30" s="146"/>
      <c r="G30" s="145"/>
      <c r="H30" s="146"/>
      <c r="I30" s="145"/>
      <c r="J30" s="146"/>
      <c r="K30" s="145"/>
      <c r="L30" s="146"/>
      <c r="M30" s="145"/>
      <c r="N30" s="146"/>
      <c r="O30" s="122"/>
      <c r="P30" s="183"/>
      <c r="Q30" s="24"/>
      <c r="U30" s="3"/>
      <c r="V30" s="24"/>
      <c r="W30" s="25"/>
    </row>
    <row r="31" spans="2:23" ht="15" customHeight="1" x14ac:dyDescent="0.3">
      <c r="B31" s="26"/>
      <c r="C31" s="29">
        <v>610</v>
      </c>
      <c r="D31" s="30" t="s">
        <v>20</v>
      </c>
      <c r="E31" s="145">
        <f>F31/$E$10</f>
        <v>1.5967372988928672</v>
      </c>
      <c r="F31" s="146">
        <v>1114.8419820869999</v>
      </c>
      <c r="G31" s="145">
        <f>E31</f>
        <v>1.5967372988928672</v>
      </c>
      <c r="H31" s="146">
        <f t="shared" ref="H31:H34" si="10">G31*$G$10</f>
        <v>79.357843754975505</v>
      </c>
      <c r="I31" s="145">
        <f t="shared" ref="I31:I34" si="11">J31/$I$10</f>
        <v>1.596737298892867</v>
      </c>
      <c r="J31" s="146">
        <f t="shared" ref="J31:J34" si="12">F31+H31</f>
        <v>1194.1998258419753</v>
      </c>
      <c r="K31" s="145">
        <f t="shared" ref="K31:K34" si="13">L31/$I$10</f>
        <v>1.1099116750233988</v>
      </c>
      <c r="L31" s="146">
        <v>830.10294175000001</v>
      </c>
      <c r="M31" s="145">
        <f t="shared" ref="M31:M34" si="14">N31/$I$10</f>
        <v>1.1099116750233988</v>
      </c>
      <c r="N31" s="146">
        <v>830.10294175000001</v>
      </c>
      <c r="O31" s="206" t="s">
        <v>58</v>
      </c>
      <c r="P31" s="183"/>
      <c r="Q31" s="24"/>
      <c r="U31" s="3"/>
      <c r="V31" s="24"/>
      <c r="W31" s="25"/>
    </row>
    <row r="32" spans="2:23" x14ac:dyDescent="0.3">
      <c r="B32" s="26"/>
      <c r="C32" s="29">
        <v>620</v>
      </c>
      <c r="D32" s="30" t="s">
        <v>21</v>
      </c>
      <c r="E32" s="145">
        <f t="shared" ref="E32:E34" si="15">F32/$E$10</f>
        <v>1.4383739711644226</v>
      </c>
      <c r="F32" s="146">
        <v>1004.272706667</v>
      </c>
      <c r="G32" s="145">
        <f t="shared" ref="G32:G34" si="16">E32</f>
        <v>1.4383739711644226</v>
      </c>
      <c r="H32" s="146">
        <f t="shared" si="10"/>
        <v>71.487186366871811</v>
      </c>
      <c r="I32" s="145">
        <f t="shared" si="11"/>
        <v>1.4383739711644226</v>
      </c>
      <c r="J32" s="146">
        <f t="shared" si="12"/>
        <v>1075.7598930338718</v>
      </c>
      <c r="K32" s="145">
        <f t="shared" si="13"/>
        <v>1.3031809530017382</v>
      </c>
      <c r="L32" s="146">
        <v>974.64903475000006</v>
      </c>
      <c r="M32" s="145">
        <f t="shared" si="14"/>
        <v>1.3031809530017382</v>
      </c>
      <c r="N32" s="146">
        <v>974.64903475000006</v>
      </c>
      <c r="O32" s="207"/>
      <c r="P32" s="183"/>
      <c r="Q32" s="24"/>
      <c r="U32" s="3"/>
      <c r="V32" s="24"/>
      <c r="W32" s="25"/>
    </row>
    <row r="33" spans="2:23" x14ac:dyDescent="0.3">
      <c r="B33" s="26"/>
      <c r="C33" s="29">
        <v>630</v>
      </c>
      <c r="D33" s="30" t="s">
        <v>22</v>
      </c>
      <c r="E33" s="145">
        <f t="shared" si="15"/>
        <v>4.0184175498424519E-2</v>
      </c>
      <c r="F33" s="146">
        <v>28.056591333</v>
      </c>
      <c r="G33" s="145">
        <f t="shared" si="16"/>
        <v>4.0184175498424519E-2</v>
      </c>
      <c r="H33" s="146">
        <f t="shared" si="10"/>
        <v>1.9971535222716987</v>
      </c>
      <c r="I33" s="145">
        <f t="shared" si="11"/>
        <v>4.0184175498424513E-2</v>
      </c>
      <c r="J33" s="146">
        <f t="shared" si="12"/>
        <v>30.053744855271699</v>
      </c>
      <c r="K33" s="145">
        <f t="shared" si="13"/>
        <v>4.0816034723893564E-2</v>
      </c>
      <c r="L33" s="146">
        <v>30.526312369999999</v>
      </c>
      <c r="M33" s="145">
        <f t="shared" si="14"/>
        <v>4.0816034723893564E-2</v>
      </c>
      <c r="N33" s="146">
        <v>30.526312369999999</v>
      </c>
      <c r="O33" s="208"/>
      <c r="P33" s="183"/>
      <c r="Q33" s="24"/>
      <c r="U33" s="3"/>
      <c r="V33" s="24"/>
      <c r="W33" s="25"/>
    </row>
    <row r="34" spans="2:23" ht="15.75" customHeight="1" x14ac:dyDescent="0.3">
      <c r="B34" s="26">
        <v>700</v>
      </c>
      <c r="C34" s="185" t="s">
        <v>23</v>
      </c>
      <c r="D34" s="186"/>
      <c r="E34" s="145">
        <f t="shared" si="15"/>
        <v>1.8060727585219132E-2</v>
      </c>
      <c r="F34" s="146">
        <v>12.61</v>
      </c>
      <c r="G34" s="145">
        <f t="shared" si="16"/>
        <v>1.8060727585219132E-2</v>
      </c>
      <c r="H34" s="146">
        <f t="shared" si="10"/>
        <v>0.89761816098539093</v>
      </c>
      <c r="I34" s="145">
        <f t="shared" si="11"/>
        <v>1.8060727585219132E-2</v>
      </c>
      <c r="J34" s="146">
        <f t="shared" si="12"/>
        <v>13.507618160985391</v>
      </c>
      <c r="K34" s="145">
        <f t="shared" si="13"/>
        <v>1.9930054151624549E-2</v>
      </c>
      <c r="L34" s="146">
        <v>14.905687500000001</v>
      </c>
      <c r="M34" s="145">
        <f t="shared" si="14"/>
        <v>1.9930054151624549E-2</v>
      </c>
      <c r="N34" s="146">
        <v>14.905687500000001</v>
      </c>
      <c r="O34" s="49" t="s">
        <v>57</v>
      </c>
      <c r="P34" s="184"/>
      <c r="Q34" s="24"/>
      <c r="U34" s="3"/>
      <c r="V34" s="24"/>
      <c r="W34" s="25"/>
    </row>
    <row r="35" spans="2:23" ht="15" customHeight="1" thickBot="1" x14ac:dyDescent="0.35">
      <c r="B35" s="50"/>
      <c r="C35" s="51" t="s">
        <v>24</v>
      </c>
      <c r="D35" s="51"/>
      <c r="E35" s="131">
        <f t="shared" ref="E35:J35" si="17">SUM(E29:E34)</f>
        <v>5.1987861359023189</v>
      </c>
      <c r="F35" s="132">
        <f t="shared" si="17"/>
        <v>3629.7924800870001</v>
      </c>
      <c r="G35" s="131">
        <f t="shared" si="17"/>
        <v>5.1987861359023189</v>
      </c>
      <c r="H35" s="132">
        <f t="shared" si="17"/>
        <v>258.37967095434533</v>
      </c>
      <c r="I35" s="131">
        <f t="shared" si="17"/>
        <v>5.1987861359023189</v>
      </c>
      <c r="J35" s="132">
        <f t="shared" si="17"/>
        <v>3888.1721510413449</v>
      </c>
      <c r="K35" s="131">
        <f t="shared" ref="K35:L35" si="18">SUM(K29:K34)</f>
        <v>4.743773173378794</v>
      </c>
      <c r="L35" s="132">
        <f t="shared" si="18"/>
        <v>3547.8679563700007</v>
      </c>
      <c r="M35" s="131">
        <f t="shared" ref="M35:N35" si="19">SUM(M29:M34)</f>
        <v>4.743773173378794</v>
      </c>
      <c r="N35" s="132">
        <f t="shared" si="19"/>
        <v>3547.8679563700007</v>
      </c>
      <c r="O35" s="52"/>
      <c r="P35" s="53"/>
      <c r="Q35" s="24"/>
      <c r="V35" s="24"/>
      <c r="W35" s="25"/>
    </row>
    <row r="36" spans="2:23" ht="17.25" customHeight="1" x14ac:dyDescent="0.3">
      <c r="B36" s="54"/>
      <c r="C36" s="10"/>
      <c r="D36" s="10"/>
      <c r="E36" s="175"/>
      <c r="F36" s="176"/>
      <c r="G36" s="55"/>
      <c r="H36" s="56"/>
      <c r="I36" s="55"/>
      <c r="J36" s="56"/>
      <c r="K36" s="55"/>
      <c r="L36" s="56"/>
      <c r="M36" s="55"/>
      <c r="N36" s="56"/>
      <c r="O36" s="57"/>
      <c r="Q36" s="24"/>
    </row>
    <row r="37" spans="2:23" ht="15" customHeight="1" x14ac:dyDescent="0.3">
      <c r="B37" s="198" t="s">
        <v>25</v>
      </c>
      <c r="C37" s="198"/>
      <c r="D37" s="198"/>
      <c r="E37" s="177">
        <f>E35+E26</f>
        <v>16.642030196022098</v>
      </c>
      <c r="F37" s="178">
        <f>ROUND(F35+F26,2)</f>
        <v>11632.64</v>
      </c>
      <c r="G37" s="55">
        <f>G35+G26</f>
        <v>9.7565646583691148</v>
      </c>
      <c r="H37" s="56">
        <f>ROUND(H35+H26,2)</f>
        <v>484.9</v>
      </c>
      <c r="I37" s="55">
        <f>I35+I26</f>
        <v>16.202086838325407</v>
      </c>
      <c r="J37" s="56">
        <f>ROUND(J35+J26,2)</f>
        <v>12117.54</v>
      </c>
      <c r="K37" s="55">
        <f>K35+K26</f>
        <v>15.789434447399874</v>
      </c>
      <c r="L37" s="56">
        <f>ROUND(L35+L26,2)</f>
        <v>11808.92</v>
      </c>
      <c r="M37" s="55">
        <f>M35+M26</f>
        <v>16.338745852667959</v>
      </c>
      <c r="N37" s="56">
        <f>ROUND(N35+N26,2)</f>
        <v>12219.75</v>
      </c>
      <c r="O37" s="57"/>
    </row>
    <row r="38" spans="2:23" x14ac:dyDescent="0.3">
      <c r="B38" s="198" t="s">
        <v>26</v>
      </c>
      <c r="C38" s="198"/>
      <c r="D38" s="59">
        <v>0.22</v>
      </c>
      <c r="E38" s="179">
        <f>E37*D38</f>
        <v>3.6612466431248616</v>
      </c>
      <c r="F38" s="178">
        <f>ROUND(F37*D38,2)</f>
        <v>2559.1799999999998</v>
      </c>
      <c r="G38" s="60">
        <f>G37*D38</f>
        <v>2.1464442248412055</v>
      </c>
      <c r="H38" s="56">
        <f>ROUND(H37*D38,2)</f>
        <v>106.68</v>
      </c>
      <c r="I38" s="60">
        <f>I37*D38</f>
        <v>3.5644591044315894</v>
      </c>
      <c r="J38" s="56">
        <f>ROUND(J37*D38,2)</f>
        <v>2665.86</v>
      </c>
      <c r="K38" s="60">
        <f>K37*D38</f>
        <v>3.4736755784279723</v>
      </c>
      <c r="L38" s="56">
        <f>ROUND(L37*D38,2)</f>
        <v>2597.96</v>
      </c>
      <c r="M38" s="60">
        <f>M37*D38</f>
        <v>3.5945240875869509</v>
      </c>
      <c r="N38" s="56">
        <f>ROUND(N37*D38,2)</f>
        <v>2688.35</v>
      </c>
    </row>
    <row r="39" spans="2:23" x14ac:dyDescent="0.3">
      <c r="B39" s="10" t="s">
        <v>27</v>
      </c>
      <c r="C39" s="10"/>
      <c r="D39" s="10"/>
      <c r="E39" s="177">
        <f t="shared" ref="E39:J39" si="20">E38+E37</f>
        <v>20.30327683914696</v>
      </c>
      <c r="F39" s="178">
        <f t="shared" si="20"/>
        <v>14191.82</v>
      </c>
      <c r="G39" s="55">
        <f t="shared" si="20"/>
        <v>11.903008883210321</v>
      </c>
      <c r="H39" s="56">
        <f t="shared" si="20"/>
        <v>591.57999999999993</v>
      </c>
      <c r="I39" s="55">
        <f t="shared" si="20"/>
        <v>19.766545942756995</v>
      </c>
      <c r="J39" s="56">
        <f t="shared" si="20"/>
        <v>14783.400000000001</v>
      </c>
      <c r="K39" s="55">
        <f t="shared" ref="K39:L39" si="21">K38+K37</f>
        <v>19.263110025827846</v>
      </c>
      <c r="L39" s="56">
        <f t="shared" si="21"/>
        <v>14406.880000000001</v>
      </c>
      <c r="M39" s="55">
        <f t="shared" ref="M39:N39" si="22">M38+M37</f>
        <v>19.93326994025491</v>
      </c>
      <c r="N39" s="56">
        <f t="shared" si="22"/>
        <v>14908.1</v>
      </c>
      <c r="O39" s="57"/>
    </row>
    <row r="40" spans="2:23" x14ac:dyDescent="0.3">
      <c r="B40" s="10" t="s">
        <v>28</v>
      </c>
      <c r="C40" s="10"/>
      <c r="D40" s="10"/>
      <c r="E40" s="180" t="s">
        <v>64</v>
      </c>
      <c r="F40" s="178">
        <f>F37*12</f>
        <v>139591.67999999999</v>
      </c>
      <c r="G40" s="61" t="s">
        <v>64</v>
      </c>
      <c r="H40" s="56">
        <f>H37*12</f>
        <v>5818.7999999999993</v>
      </c>
      <c r="I40" s="61" t="s">
        <v>64</v>
      </c>
      <c r="J40" s="56">
        <f>J37*12</f>
        <v>145410.48000000001</v>
      </c>
      <c r="K40" s="61" t="s">
        <v>87</v>
      </c>
      <c r="L40" s="56">
        <f>L37*4</f>
        <v>47235.68</v>
      </c>
      <c r="M40" s="61" t="s">
        <v>88</v>
      </c>
      <c r="N40" s="56">
        <f>N37*8</f>
        <v>97758</v>
      </c>
      <c r="O40" s="62"/>
      <c r="P40" s="63"/>
    </row>
    <row r="41" spans="2:23" ht="14.5" thickBot="1" x14ac:dyDescent="0.35">
      <c r="B41" s="10" t="s">
        <v>30</v>
      </c>
      <c r="C41" s="10"/>
      <c r="D41" s="10"/>
      <c r="E41" s="181" t="s">
        <v>64</v>
      </c>
      <c r="F41" s="65">
        <f>F39*12</f>
        <v>170301.84</v>
      </c>
      <c r="G41" s="64" t="s">
        <v>64</v>
      </c>
      <c r="H41" s="65">
        <f>H39*12</f>
        <v>7098.9599999999991</v>
      </c>
      <c r="I41" s="64" t="s">
        <v>64</v>
      </c>
      <c r="J41" s="65">
        <f>J39*12</f>
        <v>177400.80000000002</v>
      </c>
      <c r="K41" s="64" t="s">
        <v>87</v>
      </c>
      <c r="L41" s="65">
        <f>L39*4</f>
        <v>57627.520000000004</v>
      </c>
      <c r="M41" s="64" t="s">
        <v>88</v>
      </c>
      <c r="N41" s="65">
        <f>N39*8</f>
        <v>119264.8</v>
      </c>
      <c r="O41" s="66"/>
      <c r="P41" s="67"/>
    </row>
    <row r="42" spans="2:23" ht="15.5" x14ac:dyDescent="0.35">
      <c r="B42" s="124"/>
      <c r="C42" s="124"/>
      <c r="D42" s="124"/>
      <c r="E42" s="124"/>
      <c r="F42" s="124"/>
    </row>
    <row r="43" spans="2:23" s="137" customFormat="1" ht="25.4" customHeight="1" x14ac:dyDescent="0.35">
      <c r="B43" s="196" t="s">
        <v>63</v>
      </c>
      <c r="C43" s="196"/>
      <c r="D43" s="196"/>
      <c r="E43" s="196"/>
      <c r="F43" s="196"/>
      <c r="G43" s="196"/>
      <c r="H43" s="196"/>
      <c r="I43" s="196"/>
      <c r="J43" s="196"/>
      <c r="K43" s="196"/>
      <c r="L43" s="196"/>
    </row>
    <row r="44" spans="2:23" s="137" customFormat="1" ht="25.4" customHeight="1" x14ac:dyDescent="0.35">
      <c r="B44" s="196"/>
      <c r="C44" s="196"/>
      <c r="D44" s="196"/>
      <c r="E44" s="196"/>
      <c r="F44" s="196"/>
      <c r="G44" s="196"/>
      <c r="H44" s="196"/>
      <c r="I44" s="196"/>
      <c r="J44" s="196"/>
      <c r="K44" s="196"/>
      <c r="L44" s="196"/>
    </row>
    <row r="45" spans="2:23" ht="15.5" x14ac:dyDescent="0.35">
      <c r="B45" s="133"/>
      <c r="C45" s="133"/>
      <c r="D45" s="133"/>
      <c r="E45" s="133"/>
      <c r="F45" s="133"/>
    </row>
    <row r="46" spans="2:23" x14ac:dyDescent="0.3">
      <c r="B46" s="10" t="s">
        <v>31</v>
      </c>
      <c r="C46" s="10"/>
      <c r="D46" s="10"/>
      <c r="E46" s="10" t="s">
        <v>32</v>
      </c>
    </row>
    <row r="48" spans="2:23" x14ac:dyDescent="0.3">
      <c r="B48" s="68" t="s">
        <v>33</v>
      </c>
      <c r="C48" s="68"/>
      <c r="D48" s="68"/>
      <c r="E48" s="68" t="s">
        <v>33</v>
      </c>
      <c r="F48" s="68"/>
    </row>
    <row r="49" spans="2:6" ht="15.5" x14ac:dyDescent="0.35">
      <c r="B49" s="9"/>
      <c r="C49" s="9"/>
      <c r="D49" s="9"/>
      <c r="E49" s="9"/>
      <c r="F49" s="9"/>
    </row>
  </sheetData>
  <mergeCells count="21">
    <mergeCell ref="E13:F13"/>
    <mergeCell ref="G13:H13"/>
    <mergeCell ref="I13:J13"/>
    <mergeCell ref="O16:O22"/>
    <mergeCell ref="A5:P5"/>
    <mergeCell ref="K14:L14"/>
    <mergeCell ref="M14:N14"/>
    <mergeCell ref="E14:F14"/>
    <mergeCell ref="G14:H14"/>
    <mergeCell ref="I14:J14"/>
    <mergeCell ref="B38:C38"/>
    <mergeCell ref="B43:L44"/>
    <mergeCell ref="P16:P18"/>
    <mergeCell ref="C21:D21"/>
    <mergeCell ref="P21:P25"/>
    <mergeCell ref="O23:O25"/>
    <mergeCell ref="C29:D29"/>
    <mergeCell ref="P29:P34"/>
    <mergeCell ref="O31:O33"/>
    <mergeCell ref="C34:D34"/>
    <mergeCell ref="B37:D3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60"/>
  <sheetViews>
    <sheetView workbookViewId="0">
      <selection activeCell="F17" sqref="F17"/>
    </sheetView>
  </sheetViews>
  <sheetFormatPr defaultRowHeight="14.5" x14ac:dyDescent="0.35"/>
  <cols>
    <col min="1" max="1" width="9.26953125" style="71" customWidth="1"/>
    <col min="2" max="2" width="7.7265625" style="71" customWidth="1"/>
    <col min="3" max="3" width="14.54296875" style="71" customWidth="1"/>
    <col min="4" max="4" width="14.453125" style="71" customWidth="1"/>
    <col min="5" max="7" width="14.54296875" style="71" customWidth="1"/>
    <col min="8" max="10" width="9.26953125" style="71"/>
    <col min="11" max="11" width="11" style="71" customWidth="1"/>
    <col min="12" max="257" width="9.26953125" style="71"/>
    <col min="258" max="258" width="7.7265625" style="71" customWidth="1"/>
    <col min="259" max="259" width="14.54296875" style="71" customWidth="1"/>
    <col min="260" max="260" width="14.453125" style="71" customWidth="1"/>
    <col min="261" max="263" width="14.54296875" style="71" customWidth="1"/>
    <col min="264" max="266" width="9.26953125" style="71"/>
    <col min="267" max="267" width="11" style="71" customWidth="1"/>
    <col min="268" max="513" width="9.26953125" style="71"/>
    <col min="514" max="514" width="7.7265625" style="71" customWidth="1"/>
    <col min="515" max="515" width="14.54296875" style="71" customWidth="1"/>
    <col min="516" max="516" width="14.453125" style="71" customWidth="1"/>
    <col min="517" max="519" width="14.54296875" style="71" customWidth="1"/>
    <col min="520" max="522" width="9.26953125" style="71"/>
    <col min="523" max="523" width="11" style="71" customWidth="1"/>
    <col min="524" max="769" width="9.26953125" style="71"/>
    <col min="770" max="770" width="7.7265625" style="71" customWidth="1"/>
    <col min="771" max="771" width="14.54296875" style="71" customWidth="1"/>
    <col min="772" max="772" width="14.453125" style="71" customWidth="1"/>
    <col min="773" max="775" width="14.54296875" style="71" customWidth="1"/>
    <col min="776" max="778" width="9.26953125" style="71"/>
    <col min="779" max="779" width="11" style="71" customWidth="1"/>
    <col min="780" max="1025" width="9.26953125" style="71"/>
    <col min="1026" max="1026" width="7.7265625" style="71" customWidth="1"/>
    <col min="1027" max="1027" width="14.54296875" style="71" customWidth="1"/>
    <col min="1028" max="1028" width="14.453125" style="71" customWidth="1"/>
    <col min="1029" max="1031" width="14.54296875" style="71" customWidth="1"/>
    <col min="1032" max="1034" width="9.26953125" style="71"/>
    <col min="1035" max="1035" width="11" style="71" customWidth="1"/>
    <col min="1036" max="1281" width="9.26953125" style="71"/>
    <col min="1282" max="1282" width="7.7265625" style="71" customWidth="1"/>
    <col min="1283" max="1283" width="14.54296875" style="71" customWidth="1"/>
    <col min="1284" max="1284" width="14.453125" style="71" customWidth="1"/>
    <col min="1285" max="1287" width="14.54296875" style="71" customWidth="1"/>
    <col min="1288" max="1290" width="9.26953125" style="71"/>
    <col min="1291" max="1291" width="11" style="71" customWidth="1"/>
    <col min="1292" max="1537" width="9.26953125" style="71"/>
    <col min="1538" max="1538" width="7.7265625" style="71" customWidth="1"/>
    <col min="1539" max="1539" width="14.54296875" style="71" customWidth="1"/>
    <col min="1540" max="1540" width="14.453125" style="71" customWidth="1"/>
    <col min="1541" max="1543" width="14.54296875" style="71" customWidth="1"/>
    <col min="1544" max="1546" width="9.26953125" style="71"/>
    <col min="1547" max="1547" width="11" style="71" customWidth="1"/>
    <col min="1548" max="1793" width="9.26953125" style="71"/>
    <col min="1794" max="1794" width="7.7265625" style="71" customWidth="1"/>
    <col min="1795" max="1795" width="14.54296875" style="71" customWidth="1"/>
    <col min="1796" max="1796" width="14.453125" style="71" customWidth="1"/>
    <col min="1797" max="1799" width="14.54296875" style="71" customWidth="1"/>
    <col min="1800" max="1802" width="9.26953125" style="71"/>
    <col min="1803" max="1803" width="11" style="71" customWidth="1"/>
    <col min="1804" max="2049" width="9.26953125" style="71"/>
    <col min="2050" max="2050" width="7.7265625" style="71" customWidth="1"/>
    <col min="2051" max="2051" width="14.54296875" style="71" customWidth="1"/>
    <col min="2052" max="2052" width="14.453125" style="71" customWidth="1"/>
    <col min="2053" max="2055" width="14.54296875" style="71" customWidth="1"/>
    <col min="2056" max="2058" width="9.26953125" style="71"/>
    <col min="2059" max="2059" width="11" style="71" customWidth="1"/>
    <col min="2060" max="2305" width="9.26953125" style="71"/>
    <col min="2306" max="2306" width="7.7265625" style="71" customWidth="1"/>
    <col min="2307" max="2307" width="14.54296875" style="71" customWidth="1"/>
    <col min="2308" max="2308" width="14.453125" style="71" customWidth="1"/>
    <col min="2309" max="2311" width="14.54296875" style="71" customWidth="1"/>
    <col min="2312" max="2314" width="9.26953125" style="71"/>
    <col min="2315" max="2315" width="11" style="71" customWidth="1"/>
    <col min="2316" max="2561" width="9.26953125" style="71"/>
    <col min="2562" max="2562" width="7.7265625" style="71" customWidth="1"/>
    <col min="2563" max="2563" width="14.54296875" style="71" customWidth="1"/>
    <col min="2564" max="2564" width="14.453125" style="71" customWidth="1"/>
    <col min="2565" max="2567" width="14.54296875" style="71" customWidth="1"/>
    <col min="2568" max="2570" width="9.26953125" style="71"/>
    <col min="2571" max="2571" width="11" style="71" customWidth="1"/>
    <col min="2572" max="2817" width="9.26953125" style="71"/>
    <col min="2818" max="2818" width="7.7265625" style="71" customWidth="1"/>
    <col min="2819" max="2819" width="14.54296875" style="71" customWidth="1"/>
    <col min="2820" max="2820" width="14.453125" style="71" customWidth="1"/>
    <col min="2821" max="2823" width="14.54296875" style="71" customWidth="1"/>
    <col min="2824" max="2826" width="9.26953125" style="71"/>
    <col min="2827" max="2827" width="11" style="71" customWidth="1"/>
    <col min="2828" max="3073" width="9.26953125" style="71"/>
    <col min="3074" max="3074" width="7.7265625" style="71" customWidth="1"/>
    <col min="3075" max="3075" width="14.54296875" style="71" customWidth="1"/>
    <col min="3076" max="3076" width="14.453125" style="71" customWidth="1"/>
    <col min="3077" max="3079" width="14.54296875" style="71" customWidth="1"/>
    <col min="3080" max="3082" width="9.26953125" style="71"/>
    <col min="3083" max="3083" width="11" style="71" customWidth="1"/>
    <col min="3084" max="3329" width="9.26953125" style="71"/>
    <col min="3330" max="3330" width="7.7265625" style="71" customWidth="1"/>
    <col min="3331" max="3331" width="14.54296875" style="71" customWidth="1"/>
    <col min="3332" max="3332" width="14.453125" style="71" customWidth="1"/>
    <col min="3333" max="3335" width="14.54296875" style="71" customWidth="1"/>
    <col min="3336" max="3338" width="9.26953125" style="71"/>
    <col min="3339" max="3339" width="11" style="71" customWidth="1"/>
    <col min="3340" max="3585" width="9.26953125" style="71"/>
    <col min="3586" max="3586" width="7.7265625" style="71" customWidth="1"/>
    <col min="3587" max="3587" width="14.54296875" style="71" customWidth="1"/>
    <col min="3588" max="3588" width="14.453125" style="71" customWidth="1"/>
    <col min="3589" max="3591" width="14.54296875" style="71" customWidth="1"/>
    <col min="3592" max="3594" width="9.26953125" style="71"/>
    <col min="3595" max="3595" width="11" style="71" customWidth="1"/>
    <col min="3596" max="3841" width="9.26953125" style="71"/>
    <col min="3842" max="3842" width="7.7265625" style="71" customWidth="1"/>
    <col min="3843" max="3843" width="14.54296875" style="71" customWidth="1"/>
    <col min="3844" max="3844" width="14.453125" style="71" customWidth="1"/>
    <col min="3845" max="3847" width="14.54296875" style="71" customWidth="1"/>
    <col min="3848" max="3850" width="9.26953125" style="71"/>
    <col min="3851" max="3851" width="11" style="71" customWidth="1"/>
    <col min="3852" max="4097" width="9.26953125" style="71"/>
    <col min="4098" max="4098" width="7.7265625" style="71" customWidth="1"/>
    <col min="4099" max="4099" width="14.54296875" style="71" customWidth="1"/>
    <col min="4100" max="4100" width="14.453125" style="71" customWidth="1"/>
    <col min="4101" max="4103" width="14.54296875" style="71" customWidth="1"/>
    <col min="4104" max="4106" width="9.26953125" style="71"/>
    <col min="4107" max="4107" width="11" style="71" customWidth="1"/>
    <col min="4108" max="4353" width="9.26953125" style="71"/>
    <col min="4354" max="4354" width="7.7265625" style="71" customWidth="1"/>
    <col min="4355" max="4355" width="14.54296875" style="71" customWidth="1"/>
    <col min="4356" max="4356" width="14.453125" style="71" customWidth="1"/>
    <col min="4357" max="4359" width="14.54296875" style="71" customWidth="1"/>
    <col min="4360" max="4362" width="9.26953125" style="71"/>
    <col min="4363" max="4363" width="11" style="71" customWidth="1"/>
    <col min="4364" max="4609" width="9.26953125" style="71"/>
    <col min="4610" max="4610" width="7.7265625" style="71" customWidth="1"/>
    <col min="4611" max="4611" width="14.54296875" style="71" customWidth="1"/>
    <col min="4612" max="4612" width="14.453125" style="71" customWidth="1"/>
    <col min="4613" max="4615" width="14.54296875" style="71" customWidth="1"/>
    <col min="4616" max="4618" width="9.26953125" style="71"/>
    <col min="4619" max="4619" width="11" style="71" customWidth="1"/>
    <col min="4620" max="4865" width="9.26953125" style="71"/>
    <col min="4866" max="4866" width="7.7265625" style="71" customWidth="1"/>
    <col min="4867" max="4867" width="14.54296875" style="71" customWidth="1"/>
    <col min="4868" max="4868" width="14.453125" style="71" customWidth="1"/>
    <col min="4869" max="4871" width="14.54296875" style="71" customWidth="1"/>
    <col min="4872" max="4874" width="9.26953125" style="71"/>
    <col min="4875" max="4875" width="11" style="71" customWidth="1"/>
    <col min="4876" max="5121" width="9.26953125" style="71"/>
    <col min="5122" max="5122" width="7.7265625" style="71" customWidth="1"/>
    <col min="5123" max="5123" width="14.54296875" style="71" customWidth="1"/>
    <col min="5124" max="5124" width="14.453125" style="71" customWidth="1"/>
    <col min="5125" max="5127" width="14.54296875" style="71" customWidth="1"/>
    <col min="5128" max="5130" width="9.26953125" style="71"/>
    <col min="5131" max="5131" width="11" style="71" customWidth="1"/>
    <col min="5132" max="5377" width="9.26953125" style="71"/>
    <col min="5378" max="5378" width="7.7265625" style="71" customWidth="1"/>
    <col min="5379" max="5379" width="14.54296875" style="71" customWidth="1"/>
    <col min="5380" max="5380" width="14.453125" style="71" customWidth="1"/>
    <col min="5381" max="5383" width="14.54296875" style="71" customWidth="1"/>
    <col min="5384" max="5386" width="9.26953125" style="71"/>
    <col min="5387" max="5387" width="11" style="71" customWidth="1"/>
    <col min="5388" max="5633" width="9.26953125" style="71"/>
    <col min="5634" max="5634" width="7.7265625" style="71" customWidth="1"/>
    <col min="5635" max="5635" width="14.54296875" style="71" customWidth="1"/>
    <col min="5636" max="5636" width="14.453125" style="71" customWidth="1"/>
    <col min="5637" max="5639" width="14.54296875" style="71" customWidth="1"/>
    <col min="5640" max="5642" width="9.26953125" style="71"/>
    <col min="5643" max="5643" width="11" style="71" customWidth="1"/>
    <col min="5644" max="5889" width="9.26953125" style="71"/>
    <col min="5890" max="5890" width="7.7265625" style="71" customWidth="1"/>
    <col min="5891" max="5891" width="14.54296875" style="71" customWidth="1"/>
    <col min="5892" max="5892" width="14.453125" style="71" customWidth="1"/>
    <col min="5893" max="5895" width="14.54296875" style="71" customWidth="1"/>
    <col min="5896" max="5898" width="9.26953125" style="71"/>
    <col min="5899" max="5899" width="11" style="71" customWidth="1"/>
    <col min="5900" max="6145" width="9.26953125" style="71"/>
    <col min="6146" max="6146" width="7.7265625" style="71" customWidth="1"/>
    <col min="6147" max="6147" width="14.54296875" style="71" customWidth="1"/>
    <col min="6148" max="6148" width="14.453125" style="71" customWidth="1"/>
    <col min="6149" max="6151" width="14.54296875" style="71" customWidth="1"/>
    <col min="6152" max="6154" width="9.26953125" style="71"/>
    <col min="6155" max="6155" width="11" style="71" customWidth="1"/>
    <col min="6156" max="6401" width="9.26953125" style="71"/>
    <col min="6402" max="6402" width="7.7265625" style="71" customWidth="1"/>
    <col min="6403" max="6403" width="14.54296875" style="71" customWidth="1"/>
    <col min="6404" max="6404" width="14.453125" style="71" customWidth="1"/>
    <col min="6405" max="6407" width="14.54296875" style="71" customWidth="1"/>
    <col min="6408" max="6410" width="9.26953125" style="71"/>
    <col min="6411" max="6411" width="11" style="71" customWidth="1"/>
    <col min="6412" max="6657" width="9.26953125" style="71"/>
    <col min="6658" max="6658" width="7.7265625" style="71" customWidth="1"/>
    <col min="6659" max="6659" width="14.54296875" style="71" customWidth="1"/>
    <col min="6660" max="6660" width="14.453125" style="71" customWidth="1"/>
    <col min="6661" max="6663" width="14.54296875" style="71" customWidth="1"/>
    <col min="6664" max="6666" width="9.26953125" style="71"/>
    <col min="6667" max="6667" width="11" style="71" customWidth="1"/>
    <col min="6668" max="6913" width="9.26953125" style="71"/>
    <col min="6914" max="6914" width="7.7265625" style="71" customWidth="1"/>
    <col min="6915" max="6915" width="14.54296875" style="71" customWidth="1"/>
    <col min="6916" max="6916" width="14.453125" style="71" customWidth="1"/>
    <col min="6917" max="6919" width="14.54296875" style="71" customWidth="1"/>
    <col min="6920" max="6922" width="9.26953125" style="71"/>
    <col min="6923" max="6923" width="11" style="71" customWidth="1"/>
    <col min="6924" max="7169" width="9.26953125" style="71"/>
    <col min="7170" max="7170" width="7.7265625" style="71" customWidth="1"/>
    <col min="7171" max="7171" width="14.54296875" style="71" customWidth="1"/>
    <col min="7172" max="7172" width="14.453125" style="71" customWidth="1"/>
    <col min="7173" max="7175" width="14.54296875" style="71" customWidth="1"/>
    <col min="7176" max="7178" width="9.26953125" style="71"/>
    <col min="7179" max="7179" width="11" style="71" customWidth="1"/>
    <col min="7180" max="7425" width="9.26953125" style="71"/>
    <col min="7426" max="7426" width="7.7265625" style="71" customWidth="1"/>
    <col min="7427" max="7427" width="14.54296875" style="71" customWidth="1"/>
    <col min="7428" max="7428" width="14.453125" style="71" customWidth="1"/>
    <col min="7429" max="7431" width="14.54296875" style="71" customWidth="1"/>
    <col min="7432" max="7434" width="9.26953125" style="71"/>
    <col min="7435" max="7435" width="11" style="71" customWidth="1"/>
    <col min="7436" max="7681" width="9.26953125" style="71"/>
    <col min="7682" max="7682" width="7.7265625" style="71" customWidth="1"/>
    <col min="7683" max="7683" width="14.54296875" style="71" customWidth="1"/>
    <col min="7684" max="7684" width="14.453125" style="71" customWidth="1"/>
    <col min="7685" max="7687" width="14.54296875" style="71" customWidth="1"/>
    <col min="7688" max="7690" width="9.26953125" style="71"/>
    <col min="7691" max="7691" width="11" style="71" customWidth="1"/>
    <col min="7692" max="7937" width="9.26953125" style="71"/>
    <col min="7938" max="7938" width="7.7265625" style="71" customWidth="1"/>
    <col min="7939" max="7939" width="14.54296875" style="71" customWidth="1"/>
    <col min="7940" max="7940" width="14.453125" style="71" customWidth="1"/>
    <col min="7941" max="7943" width="14.54296875" style="71" customWidth="1"/>
    <col min="7944" max="7946" width="9.26953125" style="71"/>
    <col min="7947" max="7947" width="11" style="71" customWidth="1"/>
    <col min="7948" max="8193" width="9.26953125" style="71"/>
    <col min="8194" max="8194" width="7.7265625" style="71" customWidth="1"/>
    <col min="8195" max="8195" width="14.54296875" style="71" customWidth="1"/>
    <col min="8196" max="8196" width="14.453125" style="71" customWidth="1"/>
    <col min="8197" max="8199" width="14.54296875" style="71" customWidth="1"/>
    <col min="8200" max="8202" width="9.26953125" style="71"/>
    <col min="8203" max="8203" width="11" style="71" customWidth="1"/>
    <col min="8204" max="8449" width="9.26953125" style="71"/>
    <col min="8450" max="8450" width="7.7265625" style="71" customWidth="1"/>
    <col min="8451" max="8451" width="14.54296875" style="71" customWidth="1"/>
    <col min="8452" max="8452" width="14.453125" style="71" customWidth="1"/>
    <col min="8453" max="8455" width="14.54296875" style="71" customWidth="1"/>
    <col min="8456" max="8458" width="9.26953125" style="71"/>
    <col min="8459" max="8459" width="11" style="71" customWidth="1"/>
    <col min="8460" max="8705" width="9.26953125" style="71"/>
    <col min="8706" max="8706" width="7.7265625" style="71" customWidth="1"/>
    <col min="8707" max="8707" width="14.54296875" style="71" customWidth="1"/>
    <col min="8708" max="8708" width="14.453125" style="71" customWidth="1"/>
    <col min="8709" max="8711" width="14.54296875" style="71" customWidth="1"/>
    <col min="8712" max="8714" width="9.26953125" style="71"/>
    <col min="8715" max="8715" width="11" style="71" customWidth="1"/>
    <col min="8716" max="8961" width="9.26953125" style="71"/>
    <col min="8962" max="8962" width="7.7265625" style="71" customWidth="1"/>
    <col min="8963" max="8963" width="14.54296875" style="71" customWidth="1"/>
    <col min="8964" max="8964" width="14.453125" style="71" customWidth="1"/>
    <col min="8965" max="8967" width="14.54296875" style="71" customWidth="1"/>
    <col min="8968" max="8970" width="9.26953125" style="71"/>
    <col min="8971" max="8971" width="11" style="71" customWidth="1"/>
    <col min="8972" max="9217" width="9.26953125" style="71"/>
    <col min="9218" max="9218" width="7.7265625" style="71" customWidth="1"/>
    <col min="9219" max="9219" width="14.54296875" style="71" customWidth="1"/>
    <col min="9220" max="9220" width="14.453125" style="71" customWidth="1"/>
    <col min="9221" max="9223" width="14.54296875" style="71" customWidth="1"/>
    <col min="9224" max="9226" width="9.26953125" style="71"/>
    <col min="9227" max="9227" width="11" style="71" customWidth="1"/>
    <col min="9228" max="9473" width="9.26953125" style="71"/>
    <col min="9474" max="9474" width="7.7265625" style="71" customWidth="1"/>
    <col min="9475" max="9475" width="14.54296875" style="71" customWidth="1"/>
    <col min="9476" max="9476" width="14.453125" style="71" customWidth="1"/>
    <col min="9477" max="9479" width="14.54296875" style="71" customWidth="1"/>
    <col min="9480" max="9482" width="9.26953125" style="71"/>
    <col min="9483" max="9483" width="11" style="71" customWidth="1"/>
    <col min="9484" max="9729" width="9.26953125" style="71"/>
    <col min="9730" max="9730" width="7.7265625" style="71" customWidth="1"/>
    <col min="9731" max="9731" width="14.54296875" style="71" customWidth="1"/>
    <col min="9732" max="9732" width="14.453125" style="71" customWidth="1"/>
    <col min="9733" max="9735" width="14.54296875" style="71" customWidth="1"/>
    <col min="9736" max="9738" width="9.26953125" style="71"/>
    <col min="9739" max="9739" width="11" style="71" customWidth="1"/>
    <col min="9740" max="9985" width="9.26953125" style="71"/>
    <col min="9986" max="9986" width="7.7265625" style="71" customWidth="1"/>
    <col min="9987" max="9987" width="14.54296875" style="71" customWidth="1"/>
    <col min="9988" max="9988" width="14.453125" style="71" customWidth="1"/>
    <col min="9989" max="9991" width="14.54296875" style="71" customWidth="1"/>
    <col min="9992" max="9994" width="9.26953125" style="71"/>
    <col min="9995" max="9995" width="11" style="71" customWidth="1"/>
    <col min="9996" max="10241" width="9.26953125" style="71"/>
    <col min="10242" max="10242" width="7.7265625" style="71" customWidth="1"/>
    <col min="10243" max="10243" width="14.54296875" style="71" customWidth="1"/>
    <col min="10244" max="10244" width="14.453125" style="71" customWidth="1"/>
    <col min="10245" max="10247" width="14.54296875" style="71" customWidth="1"/>
    <col min="10248" max="10250" width="9.26953125" style="71"/>
    <col min="10251" max="10251" width="11" style="71" customWidth="1"/>
    <col min="10252" max="10497" width="9.26953125" style="71"/>
    <col min="10498" max="10498" width="7.7265625" style="71" customWidth="1"/>
    <col min="10499" max="10499" width="14.54296875" style="71" customWidth="1"/>
    <col min="10500" max="10500" width="14.453125" style="71" customWidth="1"/>
    <col min="10501" max="10503" width="14.54296875" style="71" customWidth="1"/>
    <col min="10504" max="10506" width="9.26953125" style="71"/>
    <col min="10507" max="10507" width="11" style="71" customWidth="1"/>
    <col min="10508" max="10753" width="9.26953125" style="71"/>
    <col min="10754" max="10754" width="7.7265625" style="71" customWidth="1"/>
    <col min="10755" max="10755" width="14.54296875" style="71" customWidth="1"/>
    <col min="10756" max="10756" width="14.453125" style="71" customWidth="1"/>
    <col min="10757" max="10759" width="14.54296875" style="71" customWidth="1"/>
    <col min="10760" max="10762" width="9.26953125" style="71"/>
    <col min="10763" max="10763" width="11" style="71" customWidth="1"/>
    <col min="10764" max="11009" width="9.26953125" style="71"/>
    <col min="11010" max="11010" width="7.7265625" style="71" customWidth="1"/>
    <col min="11011" max="11011" width="14.54296875" style="71" customWidth="1"/>
    <col min="11012" max="11012" width="14.453125" style="71" customWidth="1"/>
    <col min="11013" max="11015" width="14.54296875" style="71" customWidth="1"/>
    <col min="11016" max="11018" width="9.26953125" style="71"/>
    <col min="11019" max="11019" width="11" style="71" customWidth="1"/>
    <col min="11020" max="11265" width="9.26953125" style="71"/>
    <col min="11266" max="11266" width="7.7265625" style="71" customWidth="1"/>
    <col min="11267" max="11267" width="14.54296875" style="71" customWidth="1"/>
    <col min="11268" max="11268" width="14.453125" style="71" customWidth="1"/>
    <col min="11269" max="11271" width="14.54296875" style="71" customWidth="1"/>
    <col min="11272" max="11274" width="9.26953125" style="71"/>
    <col min="11275" max="11275" width="11" style="71" customWidth="1"/>
    <col min="11276" max="11521" width="9.26953125" style="71"/>
    <col min="11522" max="11522" width="7.7265625" style="71" customWidth="1"/>
    <col min="11523" max="11523" width="14.54296875" style="71" customWidth="1"/>
    <col min="11524" max="11524" width="14.453125" style="71" customWidth="1"/>
    <col min="11525" max="11527" width="14.54296875" style="71" customWidth="1"/>
    <col min="11528" max="11530" width="9.26953125" style="71"/>
    <col min="11531" max="11531" width="11" style="71" customWidth="1"/>
    <col min="11532" max="11777" width="9.26953125" style="71"/>
    <col min="11778" max="11778" width="7.7265625" style="71" customWidth="1"/>
    <col min="11779" max="11779" width="14.54296875" style="71" customWidth="1"/>
    <col min="11780" max="11780" width="14.453125" style="71" customWidth="1"/>
    <col min="11781" max="11783" width="14.54296875" style="71" customWidth="1"/>
    <col min="11784" max="11786" width="9.26953125" style="71"/>
    <col min="11787" max="11787" width="11" style="71" customWidth="1"/>
    <col min="11788" max="12033" width="9.26953125" style="71"/>
    <col min="12034" max="12034" width="7.7265625" style="71" customWidth="1"/>
    <col min="12035" max="12035" width="14.54296875" style="71" customWidth="1"/>
    <col min="12036" max="12036" width="14.453125" style="71" customWidth="1"/>
    <col min="12037" max="12039" width="14.54296875" style="71" customWidth="1"/>
    <col min="12040" max="12042" width="9.26953125" style="71"/>
    <col min="12043" max="12043" width="11" style="71" customWidth="1"/>
    <col min="12044" max="12289" width="9.26953125" style="71"/>
    <col min="12290" max="12290" width="7.7265625" style="71" customWidth="1"/>
    <col min="12291" max="12291" width="14.54296875" style="71" customWidth="1"/>
    <col min="12292" max="12292" width="14.453125" style="71" customWidth="1"/>
    <col min="12293" max="12295" width="14.54296875" style="71" customWidth="1"/>
    <col min="12296" max="12298" width="9.26953125" style="71"/>
    <col min="12299" max="12299" width="11" style="71" customWidth="1"/>
    <col min="12300" max="12545" width="9.26953125" style="71"/>
    <col min="12546" max="12546" width="7.7265625" style="71" customWidth="1"/>
    <col min="12547" max="12547" width="14.54296875" style="71" customWidth="1"/>
    <col min="12548" max="12548" width="14.453125" style="71" customWidth="1"/>
    <col min="12549" max="12551" width="14.54296875" style="71" customWidth="1"/>
    <col min="12552" max="12554" width="9.26953125" style="71"/>
    <col min="12555" max="12555" width="11" style="71" customWidth="1"/>
    <col min="12556" max="12801" width="9.26953125" style="71"/>
    <col min="12802" max="12802" width="7.7265625" style="71" customWidth="1"/>
    <col min="12803" max="12803" width="14.54296875" style="71" customWidth="1"/>
    <col min="12804" max="12804" width="14.453125" style="71" customWidth="1"/>
    <col min="12805" max="12807" width="14.54296875" style="71" customWidth="1"/>
    <col min="12808" max="12810" width="9.26953125" style="71"/>
    <col min="12811" max="12811" width="11" style="71" customWidth="1"/>
    <col min="12812" max="13057" width="9.26953125" style="71"/>
    <col min="13058" max="13058" width="7.7265625" style="71" customWidth="1"/>
    <col min="13059" max="13059" width="14.54296875" style="71" customWidth="1"/>
    <col min="13060" max="13060" width="14.453125" style="71" customWidth="1"/>
    <col min="13061" max="13063" width="14.54296875" style="71" customWidth="1"/>
    <col min="13064" max="13066" width="9.26953125" style="71"/>
    <col min="13067" max="13067" width="11" style="71" customWidth="1"/>
    <col min="13068" max="13313" width="9.26953125" style="71"/>
    <col min="13314" max="13314" width="7.7265625" style="71" customWidth="1"/>
    <col min="13315" max="13315" width="14.54296875" style="71" customWidth="1"/>
    <col min="13316" max="13316" width="14.453125" style="71" customWidth="1"/>
    <col min="13317" max="13319" width="14.54296875" style="71" customWidth="1"/>
    <col min="13320" max="13322" width="9.26953125" style="71"/>
    <col min="13323" max="13323" width="11" style="71" customWidth="1"/>
    <col min="13324" max="13569" width="9.26953125" style="71"/>
    <col min="13570" max="13570" width="7.7265625" style="71" customWidth="1"/>
    <col min="13571" max="13571" width="14.54296875" style="71" customWidth="1"/>
    <col min="13572" max="13572" width="14.453125" style="71" customWidth="1"/>
    <col min="13573" max="13575" width="14.54296875" style="71" customWidth="1"/>
    <col min="13576" max="13578" width="9.26953125" style="71"/>
    <col min="13579" max="13579" width="11" style="71" customWidth="1"/>
    <col min="13580" max="13825" width="9.26953125" style="71"/>
    <col min="13826" max="13826" width="7.7265625" style="71" customWidth="1"/>
    <col min="13827" max="13827" width="14.54296875" style="71" customWidth="1"/>
    <col min="13828" max="13828" width="14.453125" style="71" customWidth="1"/>
    <col min="13829" max="13831" width="14.54296875" style="71" customWidth="1"/>
    <col min="13832" max="13834" width="9.26953125" style="71"/>
    <col min="13835" max="13835" width="11" style="71" customWidth="1"/>
    <col min="13836" max="14081" width="9.26953125" style="71"/>
    <col min="14082" max="14082" width="7.7265625" style="71" customWidth="1"/>
    <col min="14083" max="14083" width="14.54296875" style="71" customWidth="1"/>
    <col min="14084" max="14084" width="14.453125" style="71" customWidth="1"/>
    <col min="14085" max="14087" width="14.54296875" style="71" customWidth="1"/>
    <col min="14088" max="14090" width="9.26953125" style="71"/>
    <col min="14091" max="14091" width="11" style="71" customWidth="1"/>
    <col min="14092" max="14337" width="9.26953125" style="71"/>
    <col min="14338" max="14338" width="7.7265625" style="71" customWidth="1"/>
    <col min="14339" max="14339" width="14.54296875" style="71" customWidth="1"/>
    <col min="14340" max="14340" width="14.453125" style="71" customWidth="1"/>
    <col min="14341" max="14343" width="14.54296875" style="71" customWidth="1"/>
    <col min="14344" max="14346" width="9.26953125" style="71"/>
    <col min="14347" max="14347" width="11" style="71" customWidth="1"/>
    <col min="14348" max="14593" width="9.26953125" style="71"/>
    <col min="14594" max="14594" width="7.7265625" style="71" customWidth="1"/>
    <col min="14595" max="14595" width="14.54296875" style="71" customWidth="1"/>
    <col min="14596" max="14596" width="14.453125" style="71" customWidth="1"/>
    <col min="14597" max="14599" width="14.54296875" style="71" customWidth="1"/>
    <col min="14600" max="14602" width="9.26953125" style="71"/>
    <col min="14603" max="14603" width="11" style="71" customWidth="1"/>
    <col min="14604" max="14849" width="9.26953125" style="71"/>
    <col min="14850" max="14850" width="7.7265625" style="71" customWidth="1"/>
    <col min="14851" max="14851" width="14.54296875" style="71" customWidth="1"/>
    <col min="14852" max="14852" width="14.453125" style="71" customWidth="1"/>
    <col min="14853" max="14855" width="14.54296875" style="71" customWidth="1"/>
    <col min="14856" max="14858" width="9.26953125" style="71"/>
    <col min="14859" max="14859" width="11" style="71" customWidth="1"/>
    <col min="14860" max="15105" width="9.26953125" style="71"/>
    <col min="15106" max="15106" width="7.7265625" style="71" customWidth="1"/>
    <col min="15107" max="15107" width="14.54296875" style="71" customWidth="1"/>
    <col min="15108" max="15108" width="14.453125" style="71" customWidth="1"/>
    <col min="15109" max="15111" width="14.54296875" style="71" customWidth="1"/>
    <col min="15112" max="15114" width="9.26953125" style="71"/>
    <col min="15115" max="15115" width="11" style="71" customWidth="1"/>
    <col min="15116" max="15361" width="9.26953125" style="71"/>
    <col min="15362" max="15362" width="7.7265625" style="71" customWidth="1"/>
    <col min="15363" max="15363" width="14.54296875" style="71" customWidth="1"/>
    <col min="15364" max="15364" width="14.453125" style="71" customWidth="1"/>
    <col min="15365" max="15367" width="14.54296875" style="71" customWidth="1"/>
    <col min="15368" max="15370" width="9.26953125" style="71"/>
    <col min="15371" max="15371" width="11" style="71" customWidth="1"/>
    <col min="15372" max="15617" width="9.26953125" style="71"/>
    <col min="15618" max="15618" width="7.7265625" style="71" customWidth="1"/>
    <col min="15619" max="15619" width="14.54296875" style="71" customWidth="1"/>
    <col min="15620" max="15620" width="14.453125" style="71" customWidth="1"/>
    <col min="15621" max="15623" width="14.54296875" style="71" customWidth="1"/>
    <col min="15624" max="15626" width="9.26953125" style="71"/>
    <col min="15627" max="15627" width="11" style="71" customWidth="1"/>
    <col min="15628" max="15873" width="9.26953125" style="71"/>
    <col min="15874" max="15874" width="7.7265625" style="71" customWidth="1"/>
    <col min="15875" max="15875" width="14.54296875" style="71" customWidth="1"/>
    <col min="15876" max="15876" width="14.453125" style="71" customWidth="1"/>
    <col min="15877" max="15879" width="14.54296875" style="71" customWidth="1"/>
    <col min="15880" max="15882" width="9.26953125" style="71"/>
    <col min="15883" max="15883" width="11" style="71" customWidth="1"/>
    <col min="15884" max="16129" width="9.26953125" style="71"/>
    <col min="16130" max="16130" width="7.7265625" style="71" customWidth="1"/>
    <col min="16131" max="16131" width="14.54296875" style="71" customWidth="1"/>
    <col min="16132" max="16132" width="14.453125" style="71" customWidth="1"/>
    <col min="16133" max="16135" width="14.54296875" style="71" customWidth="1"/>
    <col min="16136" max="16138" width="9.26953125" style="71"/>
    <col min="16139" max="16139" width="11" style="71" customWidth="1"/>
    <col min="16140" max="16384" width="9.26953125" style="71"/>
  </cols>
  <sheetData>
    <row r="1" spans="1:16" x14ac:dyDescent="0.35">
      <c r="A1" s="69"/>
      <c r="B1" s="69"/>
      <c r="C1" s="69"/>
      <c r="D1" s="69"/>
      <c r="E1" s="69"/>
      <c r="F1" s="69"/>
      <c r="G1" s="70"/>
    </row>
    <row r="2" spans="1:16" x14ac:dyDescent="0.35">
      <c r="A2" s="69"/>
      <c r="B2" s="69"/>
      <c r="C2" s="69"/>
      <c r="D2" s="69"/>
      <c r="E2" s="69"/>
      <c r="F2" s="72"/>
      <c r="G2" s="73"/>
    </row>
    <row r="3" spans="1:16" x14ac:dyDescent="0.35">
      <c r="A3" s="69"/>
      <c r="B3" s="69"/>
      <c r="C3" s="69"/>
      <c r="D3" s="69"/>
      <c r="E3" s="69"/>
      <c r="F3" s="72"/>
      <c r="G3" s="73"/>
      <c r="K3" s="74" t="s">
        <v>2</v>
      </c>
      <c r="L3" s="74" t="s">
        <v>34</v>
      </c>
      <c r="M3" s="75"/>
    </row>
    <row r="4" spans="1:16" ht="21" x14ac:dyDescent="0.5">
      <c r="A4" s="69"/>
      <c r="B4" s="76" t="s">
        <v>35</v>
      </c>
      <c r="C4" s="69"/>
      <c r="D4" s="69"/>
      <c r="E4" s="77"/>
      <c r="F4" s="78"/>
      <c r="G4" s="69"/>
      <c r="K4" s="79" t="s">
        <v>3</v>
      </c>
      <c r="L4" s="80">
        <v>698.2</v>
      </c>
      <c r="M4" s="81">
        <f>L4/$L$8</f>
        <v>0.58001113169459295</v>
      </c>
      <c r="N4" s="82"/>
      <c r="O4" s="83"/>
    </row>
    <row r="5" spans="1:16" x14ac:dyDescent="0.35">
      <c r="A5" s="69"/>
      <c r="B5" s="69"/>
      <c r="C5" s="69"/>
      <c r="D5" s="69"/>
      <c r="E5" s="69"/>
      <c r="F5" s="78"/>
      <c r="G5" s="69"/>
      <c r="K5" s="79" t="s">
        <v>36</v>
      </c>
      <c r="L5" s="80"/>
      <c r="M5" s="81">
        <f>L5/$L$8</f>
        <v>0</v>
      </c>
      <c r="N5" s="84"/>
      <c r="O5" s="83"/>
    </row>
    <row r="6" spans="1:16" x14ac:dyDescent="0.35">
      <c r="A6" s="69"/>
      <c r="B6" s="85" t="s">
        <v>37</v>
      </c>
      <c r="C6" s="86"/>
      <c r="D6" s="87"/>
      <c r="E6" s="88">
        <v>43952</v>
      </c>
      <c r="F6" s="89"/>
      <c r="G6" s="69"/>
      <c r="K6" s="79" t="s">
        <v>38</v>
      </c>
      <c r="L6" s="80"/>
      <c r="M6" s="81">
        <f>L6/$L$8</f>
        <v>0</v>
      </c>
      <c r="N6" s="90"/>
      <c r="O6" s="90"/>
    </row>
    <row r="7" spans="1:16" x14ac:dyDescent="0.35">
      <c r="A7" s="69"/>
      <c r="B7" s="91" t="s">
        <v>39</v>
      </c>
      <c r="C7" s="92"/>
      <c r="E7" s="93">
        <v>144</v>
      </c>
      <c r="F7" s="94" t="s">
        <v>29</v>
      </c>
      <c r="G7" s="69"/>
      <c r="K7" s="79" t="s">
        <v>40</v>
      </c>
      <c r="L7" s="80"/>
      <c r="M7" s="81">
        <f>L7/$L$8</f>
        <v>0</v>
      </c>
      <c r="N7" s="95"/>
      <c r="O7" s="95"/>
    </row>
    <row r="8" spans="1:16" x14ac:dyDescent="0.35">
      <c r="A8" s="69"/>
      <c r="B8" s="91" t="s">
        <v>41</v>
      </c>
      <c r="C8" s="92"/>
      <c r="D8" s="96">
        <f>E6-1</f>
        <v>43951</v>
      </c>
      <c r="E8" s="97">
        <v>243695.00999999972</v>
      </c>
      <c r="F8" s="94" t="s">
        <v>42</v>
      </c>
      <c r="G8" s="69"/>
      <c r="H8" s="126"/>
      <c r="K8" s="98" t="s">
        <v>43</v>
      </c>
      <c r="L8" s="99">
        <v>1203.7699999999998</v>
      </c>
      <c r="M8" s="98"/>
      <c r="N8" s="95"/>
      <c r="O8" s="95"/>
    </row>
    <row r="9" spans="1:16" x14ac:dyDescent="0.35">
      <c r="A9" s="69"/>
      <c r="B9" s="91" t="s">
        <v>41</v>
      </c>
      <c r="C9" s="92"/>
      <c r="D9" s="96">
        <f>EOMONTH(D8,E7)</f>
        <v>48334</v>
      </c>
      <c r="E9" s="97">
        <v>43061.35</v>
      </c>
      <c r="F9" s="94" t="s">
        <v>42</v>
      </c>
      <c r="G9" s="69"/>
      <c r="M9" s="100"/>
      <c r="N9" s="100"/>
      <c r="O9" s="100"/>
    </row>
    <row r="10" spans="1:16" x14ac:dyDescent="0.35">
      <c r="A10" s="69"/>
      <c r="B10" s="91" t="s">
        <v>44</v>
      </c>
      <c r="C10" s="92"/>
      <c r="E10" s="101">
        <f>M4</f>
        <v>0.58001113169459295</v>
      </c>
      <c r="F10" s="94"/>
      <c r="G10" s="102"/>
      <c r="K10" s="104"/>
      <c r="L10" s="104"/>
      <c r="M10" s="95"/>
      <c r="N10" s="100"/>
      <c r="O10" s="100"/>
    </row>
    <row r="11" spans="1:16" x14ac:dyDescent="0.35">
      <c r="A11" s="69"/>
      <c r="B11" s="91" t="s">
        <v>45</v>
      </c>
      <c r="C11" s="92"/>
      <c r="E11" s="97">
        <f>E8*E10</f>
        <v>141345.818538425</v>
      </c>
      <c r="F11" s="94" t="s">
        <v>42</v>
      </c>
      <c r="G11" s="103"/>
      <c r="K11" s="104"/>
      <c r="L11" s="104"/>
      <c r="M11" s="95"/>
      <c r="N11" s="95"/>
      <c r="O11" s="95"/>
      <c r="P11" s="100"/>
    </row>
    <row r="12" spans="1:16" x14ac:dyDescent="0.35">
      <c r="A12" s="69"/>
      <c r="B12" s="91" t="s">
        <v>46</v>
      </c>
      <c r="C12" s="92"/>
      <c r="E12" s="97">
        <f>E9*E10</f>
        <v>24976.06234579696</v>
      </c>
      <c r="F12" s="94" t="s">
        <v>42</v>
      </c>
      <c r="G12" s="69"/>
      <c r="K12" s="104"/>
      <c r="L12" s="104"/>
      <c r="M12" s="95"/>
      <c r="N12" s="95"/>
      <c r="O12" s="95"/>
      <c r="P12" s="100"/>
    </row>
    <row r="13" spans="1:16" x14ac:dyDescent="0.35">
      <c r="A13" s="69"/>
      <c r="B13" s="105" t="s">
        <v>47</v>
      </c>
      <c r="C13" s="106"/>
      <c r="D13" s="107"/>
      <c r="E13" s="134">
        <v>4.2999999999999997E-2</v>
      </c>
      <c r="F13" s="108"/>
      <c r="G13" s="109"/>
      <c r="K13" s="104"/>
      <c r="L13" s="104"/>
      <c r="M13" s="95"/>
      <c r="N13" s="95"/>
      <c r="O13" s="95"/>
      <c r="P13" s="100"/>
    </row>
    <row r="14" spans="1:16" x14ac:dyDescent="0.35">
      <c r="A14" s="69"/>
      <c r="B14" s="110"/>
      <c r="C14" s="92"/>
      <c r="E14" s="111"/>
      <c r="F14" s="110"/>
      <c r="G14" s="109"/>
      <c r="K14" s="104"/>
      <c r="L14" s="104"/>
      <c r="M14" s="95"/>
      <c r="N14" s="95"/>
      <c r="O14" s="95"/>
      <c r="P14" s="100"/>
    </row>
    <row r="15" spans="1:16" x14ac:dyDescent="0.35">
      <c r="K15" s="104"/>
      <c r="L15" s="104"/>
      <c r="M15" s="95"/>
      <c r="N15" s="95"/>
      <c r="O15" s="95"/>
      <c r="P15" s="100"/>
    </row>
    <row r="16" spans="1:16" ht="15" thickBot="1" x14ac:dyDescent="0.4">
      <c r="A16" s="112" t="s">
        <v>48</v>
      </c>
      <c r="B16" s="112" t="s">
        <v>49</v>
      </c>
      <c r="C16" s="112" t="s">
        <v>50</v>
      </c>
      <c r="D16" s="112" t="s">
        <v>51</v>
      </c>
      <c r="E16" s="112" t="s">
        <v>52</v>
      </c>
      <c r="F16" s="112" t="s">
        <v>53</v>
      </c>
      <c r="G16" s="112" t="s">
        <v>54</v>
      </c>
      <c r="K16" s="104"/>
      <c r="L16" s="104"/>
      <c r="M16" s="95"/>
      <c r="N16" s="95"/>
      <c r="O16" s="95"/>
      <c r="P16" s="100"/>
    </row>
    <row r="17" spans="1:16" x14ac:dyDescent="0.35">
      <c r="A17" s="113">
        <f>E6</f>
        <v>43952</v>
      </c>
      <c r="B17" s="92">
        <v>1</v>
      </c>
      <c r="C17" s="78">
        <f>E11</f>
        <v>141345.818538425</v>
      </c>
      <c r="D17" s="114">
        <f>ROUND(C17*$E$13/12,2)</f>
        <v>506.49</v>
      </c>
      <c r="E17" s="114">
        <f>F17-D17</f>
        <v>618.8900000000001</v>
      </c>
      <c r="F17" s="114">
        <f>ROUND(PMT($E$13/12,E7,-E11,E12),2)</f>
        <v>1125.3800000000001</v>
      </c>
      <c r="G17" s="114">
        <f>C17-E17</f>
        <v>140726.92853842498</v>
      </c>
      <c r="K17" s="104"/>
      <c r="L17" s="104"/>
      <c r="M17" s="95"/>
      <c r="N17" s="95"/>
      <c r="O17" s="95"/>
      <c r="P17" s="100"/>
    </row>
    <row r="18" spans="1:16" x14ac:dyDescent="0.35">
      <c r="A18" s="113">
        <f>EDATE(A17,1)</f>
        <v>43983</v>
      </c>
      <c r="B18" s="92">
        <v>2</v>
      </c>
      <c r="C18" s="78">
        <f>G17</f>
        <v>140726.92853842498</v>
      </c>
      <c r="D18" s="114">
        <f t="shared" ref="D18:D75" si="0">ROUND(C18*$E$13/12,2)</f>
        <v>504.27</v>
      </c>
      <c r="E18" s="114">
        <f>F18-D18</f>
        <v>621.11000000000013</v>
      </c>
      <c r="F18" s="114">
        <f>F17</f>
        <v>1125.3800000000001</v>
      </c>
      <c r="G18" s="114">
        <f t="shared" ref="G18:G75" si="1">C18-E18</f>
        <v>140105.818538425</v>
      </c>
      <c r="K18" s="104"/>
      <c r="L18" s="104"/>
      <c r="M18" s="95"/>
      <c r="N18" s="95"/>
      <c r="O18" s="95"/>
      <c r="P18" s="100"/>
    </row>
    <row r="19" spans="1:16" x14ac:dyDescent="0.35">
      <c r="A19" s="113">
        <f>EDATE(A18,1)</f>
        <v>44013</v>
      </c>
      <c r="B19" s="92">
        <v>3</v>
      </c>
      <c r="C19" s="78">
        <f>G18</f>
        <v>140105.818538425</v>
      </c>
      <c r="D19" s="114">
        <f t="shared" si="0"/>
        <v>502.05</v>
      </c>
      <c r="E19" s="114">
        <f>F19-D19</f>
        <v>623.33000000000015</v>
      </c>
      <c r="F19" s="114">
        <f t="shared" ref="F19:F82" si="2">F18</f>
        <v>1125.3800000000001</v>
      </c>
      <c r="G19" s="114">
        <f t="shared" si="1"/>
        <v>139482.48853842501</v>
      </c>
      <c r="K19" s="104"/>
      <c r="L19" s="104"/>
      <c r="M19" s="95"/>
      <c r="N19" s="95"/>
      <c r="O19" s="95"/>
      <c r="P19" s="100"/>
    </row>
    <row r="20" spans="1:16" x14ac:dyDescent="0.35">
      <c r="A20" s="113">
        <f t="shared" ref="A20:A83" si="3">EDATE(A19,1)</f>
        <v>44044</v>
      </c>
      <c r="B20" s="92">
        <v>4</v>
      </c>
      <c r="C20" s="78">
        <f t="shared" ref="C20:C75" si="4">G19</f>
        <v>139482.48853842501</v>
      </c>
      <c r="D20" s="114">
        <f t="shared" si="0"/>
        <v>499.81</v>
      </c>
      <c r="E20" s="114">
        <f t="shared" ref="E20:E75" si="5">F20-D20</f>
        <v>625.57000000000016</v>
      </c>
      <c r="F20" s="114">
        <f t="shared" si="2"/>
        <v>1125.3800000000001</v>
      </c>
      <c r="G20" s="114">
        <f t="shared" si="1"/>
        <v>138856.918538425</v>
      </c>
      <c r="K20" s="104"/>
      <c r="L20" s="104"/>
      <c r="M20" s="95"/>
      <c r="N20" s="95"/>
      <c r="O20" s="95"/>
      <c r="P20" s="100"/>
    </row>
    <row r="21" spans="1:16" x14ac:dyDescent="0.35">
      <c r="A21" s="113">
        <f t="shared" si="3"/>
        <v>44075</v>
      </c>
      <c r="B21" s="92">
        <v>5</v>
      </c>
      <c r="C21" s="78">
        <f t="shared" si="4"/>
        <v>138856.918538425</v>
      </c>
      <c r="D21" s="114">
        <f t="shared" si="0"/>
        <v>497.57</v>
      </c>
      <c r="E21" s="114">
        <f t="shared" si="5"/>
        <v>627.81000000000017</v>
      </c>
      <c r="F21" s="114">
        <f t="shared" si="2"/>
        <v>1125.3800000000001</v>
      </c>
      <c r="G21" s="114">
        <f t="shared" si="1"/>
        <v>138229.108538425</v>
      </c>
      <c r="K21" s="104"/>
      <c r="L21" s="104"/>
      <c r="M21" s="95"/>
      <c r="N21" s="95"/>
      <c r="O21" s="95"/>
      <c r="P21" s="100"/>
    </row>
    <row r="22" spans="1:16" x14ac:dyDescent="0.35">
      <c r="A22" s="113">
        <f t="shared" si="3"/>
        <v>44105</v>
      </c>
      <c r="B22" s="92">
        <v>6</v>
      </c>
      <c r="C22" s="78">
        <f t="shared" si="4"/>
        <v>138229.108538425</v>
      </c>
      <c r="D22" s="114">
        <f t="shared" si="0"/>
        <v>495.32</v>
      </c>
      <c r="E22" s="114">
        <f t="shared" si="5"/>
        <v>630.06000000000017</v>
      </c>
      <c r="F22" s="114">
        <f t="shared" si="2"/>
        <v>1125.3800000000001</v>
      </c>
      <c r="G22" s="114">
        <f t="shared" si="1"/>
        <v>137599.04853842501</v>
      </c>
      <c r="K22" s="104"/>
      <c r="L22" s="104"/>
      <c r="M22" s="95"/>
      <c r="N22" s="95"/>
      <c r="O22" s="95"/>
      <c r="P22" s="100"/>
    </row>
    <row r="23" spans="1:16" x14ac:dyDescent="0.35">
      <c r="A23" s="113">
        <f t="shared" si="3"/>
        <v>44136</v>
      </c>
      <c r="B23" s="92">
        <v>7</v>
      </c>
      <c r="C23" s="78">
        <f t="shared" si="4"/>
        <v>137599.04853842501</v>
      </c>
      <c r="D23" s="114">
        <f t="shared" si="0"/>
        <v>493.06</v>
      </c>
      <c r="E23" s="114">
        <f t="shared" si="5"/>
        <v>632.32000000000016</v>
      </c>
      <c r="F23" s="114">
        <f t="shared" si="2"/>
        <v>1125.3800000000001</v>
      </c>
      <c r="G23" s="114">
        <f t="shared" si="1"/>
        <v>136966.728538425</v>
      </c>
      <c r="K23" s="104"/>
      <c r="L23" s="104"/>
      <c r="M23" s="95"/>
      <c r="N23" s="95"/>
      <c r="O23" s="95"/>
      <c r="P23" s="100"/>
    </row>
    <row r="24" spans="1:16" x14ac:dyDescent="0.35">
      <c r="A24" s="113">
        <f>EDATE(A23,1)</f>
        <v>44166</v>
      </c>
      <c r="B24" s="92">
        <v>8</v>
      </c>
      <c r="C24" s="78">
        <f t="shared" si="4"/>
        <v>136966.728538425</v>
      </c>
      <c r="D24" s="114">
        <f t="shared" si="0"/>
        <v>490.8</v>
      </c>
      <c r="E24" s="114">
        <f t="shared" si="5"/>
        <v>634.58000000000015</v>
      </c>
      <c r="F24" s="114">
        <f t="shared" si="2"/>
        <v>1125.3800000000001</v>
      </c>
      <c r="G24" s="114">
        <f t="shared" si="1"/>
        <v>136332.14853842501</v>
      </c>
      <c r="K24" s="104"/>
      <c r="L24" s="104"/>
      <c r="M24" s="95"/>
      <c r="N24" s="95"/>
      <c r="O24" s="95"/>
      <c r="P24" s="100"/>
    </row>
    <row r="25" spans="1:16" x14ac:dyDescent="0.35">
      <c r="A25" s="113">
        <f t="shared" si="3"/>
        <v>44197</v>
      </c>
      <c r="B25" s="92">
        <v>9</v>
      </c>
      <c r="C25" s="78">
        <f t="shared" si="4"/>
        <v>136332.14853842501</v>
      </c>
      <c r="D25" s="114">
        <f t="shared" si="0"/>
        <v>488.52</v>
      </c>
      <c r="E25" s="114">
        <f t="shared" si="5"/>
        <v>636.86000000000013</v>
      </c>
      <c r="F25" s="114">
        <f t="shared" si="2"/>
        <v>1125.3800000000001</v>
      </c>
      <c r="G25" s="114">
        <f t="shared" si="1"/>
        <v>135695.28853842503</v>
      </c>
      <c r="N25" s="95"/>
      <c r="O25" s="95"/>
      <c r="P25" s="100"/>
    </row>
    <row r="26" spans="1:16" x14ac:dyDescent="0.35">
      <c r="A26" s="113">
        <f t="shared" si="3"/>
        <v>44228</v>
      </c>
      <c r="B26" s="92">
        <v>10</v>
      </c>
      <c r="C26" s="78">
        <f t="shared" si="4"/>
        <v>135695.28853842503</v>
      </c>
      <c r="D26" s="114">
        <f t="shared" si="0"/>
        <v>486.24</v>
      </c>
      <c r="E26" s="114">
        <f t="shared" si="5"/>
        <v>639.1400000000001</v>
      </c>
      <c r="F26" s="114">
        <f t="shared" si="2"/>
        <v>1125.3800000000001</v>
      </c>
      <c r="G26" s="114">
        <f t="shared" si="1"/>
        <v>135056.14853842501</v>
      </c>
    </row>
    <row r="27" spans="1:16" x14ac:dyDescent="0.35">
      <c r="A27" s="113">
        <f t="shared" si="3"/>
        <v>44256</v>
      </c>
      <c r="B27" s="92">
        <v>11</v>
      </c>
      <c r="C27" s="78">
        <f t="shared" si="4"/>
        <v>135056.14853842501</v>
      </c>
      <c r="D27" s="114">
        <f t="shared" si="0"/>
        <v>483.95</v>
      </c>
      <c r="E27" s="114">
        <f t="shared" si="5"/>
        <v>641.43000000000006</v>
      </c>
      <c r="F27" s="114">
        <f t="shared" si="2"/>
        <v>1125.3800000000001</v>
      </c>
      <c r="G27" s="114">
        <f t="shared" si="1"/>
        <v>134414.71853842502</v>
      </c>
    </row>
    <row r="28" spans="1:16" x14ac:dyDescent="0.35">
      <c r="A28" s="113">
        <f t="shared" si="3"/>
        <v>44287</v>
      </c>
      <c r="B28" s="92">
        <v>12</v>
      </c>
      <c r="C28" s="78">
        <f t="shared" si="4"/>
        <v>134414.71853842502</v>
      </c>
      <c r="D28" s="114">
        <f t="shared" si="0"/>
        <v>481.65</v>
      </c>
      <c r="E28" s="114">
        <f t="shared" si="5"/>
        <v>643.73000000000013</v>
      </c>
      <c r="F28" s="114">
        <f t="shared" si="2"/>
        <v>1125.3800000000001</v>
      </c>
      <c r="G28" s="114">
        <f t="shared" si="1"/>
        <v>133770.98853842501</v>
      </c>
    </row>
    <row r="29" spans="1:16" x14ac:dyDescent="0.35">
      <c r="A29" s="113">
        <f t="shared" si="3"/>
        <v>44317</v>
      </c>
      <c r="B29" s="92">
        <v>13</v>
      </c>
      <c r="C29" s="78">
        <f t="shared" si="4"/>
        <v>133770.98853842501</v>
      </c>
      <c r="D29" s="114">
        <f t="shared" si="0"/>
        <v>479.35</v>
      </c>
      <c r="E29" s="114">
        <f t="shared" si="5"/>
        <v>646.03000000000009</v>
      </c>
      <c r="F29" s="114">
        <f t="shared" si="2"/>
        <v>1125.3800000000001</v>
      </c>
      <c r="G29" s="114">
        <f t="shared" si="1"/>
        <v>133124.95853842501</v>
      </c>
    </row>
    <row r="30" spans="1:16" x14ac:dyDescent="0.35">
      <c r="A30" s="113">
        <f t="shared" si="3"/>
        <v>44348</v>
      </c>
      <c r="B30" s="92">
        <v>14</v>
      </c>
      <c r="C30" s="78">
        <f t="shared" si="4"/>
        <v>133124.95853842501</v>
      </c>
      <c r="D30" s="114">
        <f t="shared" si="0"/>
        <v>477.03</v>
      </c>
      <c r="E30" s="114">
        <f t="shared" si="5"/>
        <v>648.35000000000014</v>
      </c>
      <c r="F30" s="114">
        <f t="shared" si="2"/>
        <v>1125.3800000000001</v>
      </c>
      <c r="G30" s="114">
        <f t="shared" si="1"/>
        <v>132476.608538425</v>
      </c>
    </row>
    <row r="31" spans="1:16" x14ac:dyDescent="0.35">
      <c r="A31" s="113">
        <f t="shared" si="3"/>
        <v>44378</v>
      </c>
      <c r="B31" s="92">
        <v>15</v>
      </c>
      <c r="C31" s="78">
        <f t="shared" si="4"/>
        <v>132476.608538425</v>
      </c>
      <c r="D31" s="114">
        <f t="shared" si="0"/>
        <v>474.71</v>
      </c>
      <c r="E31" s="114">
        <f t="shared" si="5"/>
        <v>650.67000000000007</v>
      </c>
      <c r="F31" s="114">
        <f t="shared" si="2"/>
        <v>1125.3800000000001</v>
      </c>
      <c r="G31" s="114">
        <f t="shared" si="1"/>
        <v>131825.93853842499</v>
      </c>
    </row>
    <row r="32" spans="1:16" x14ac:dyDescent="0.35">
      <c r="A32" s="113">
        <f t="shared" si="3"/>
        <v>44409</v>
      </c>
      <c r="B32" s="92">
        <v>16</v>
      </c>
      <c r="C32" s="78">
        <f t="shared" si="4"/>
        <v>131825.93853842499</v>
      </c>
      <c r="D32" s="114">
        <f t="shared" si="0"/>
        <v>472.38</v>
      </c>
      <c r="E32" s="114">
        <f t="shared" si="5"/>
        <v>653.00000000000011</v>
      </c>
      <c r="F32" s="114">
        <f t="shared" si="2"/>
        <v>1125.3800000000001</v>
      </c>
      <c r="G32" s="114">
        <f t="shared" si="1"/>
        <v>131172.93853842499</v>
      </c>
    </row>
    <row r="33" spans="1:7" x14ac:dyDescent="0.35">
      <c r="A33" s="113">
        <f t="shared" si="3"/>
        <v>44440</v>
      </c>
      <c r="B33" s="92">
        <v>17</v>
      </c>
      <c r="C33" s="78">
        <f t="shared" si="4"/>
        <v>131172.93853842499</v>
      </c>
      <c r="D33" s="114">
        <f t="shared" si="0"/>
        <v>470.04</v>
      </c>
      <c r="E33" s="114">
        <f t="shared" si="5"/>
        <v>655.34000000000015</v>
      </c>
      <c r="F33" s="114">
        <f t="shared" si="2"/>
        <v>1125.3800000000001</v>
      </c>
      <c r="G33" s="114">
        <f t="shared" si="1"/>
        <v>130517.59853842499</v>
      </c>
    </row>
    <row r="34" spans="1:7" x14ac:dyDescent="0.35">
      <c r="A34" s="113">
        <f t="shared" si="3"/>
        <v>44470</v>
      </c>
      <c r="B34" s="92">
        <v>18</v>
      </c>
      <c r="C34" s="78">
        <f t="shared" si="4"/>
        <v>130517.59853842499</v>
      </c>
      <c r="D34" s="114">
        <f t="shared" si="0"/>
        <v>467.69</v>
      </c>
      <c r="E34" s="114">
        <f t="shared" si="5"/>
        <v>657.69</v>
      </c>
      <c r="F34" s="114">
        <f t="shared" si="2"/>
        <v>1125.3800000000001</v>
      </c>
      <c r="G34" s="114">
        <f t="shared" si="1"/>
        <v>129859.90853842499</v>
      </c>
    </row>
    <row r="35" spans="1:7" x14ac:dyDescent="0.35">
      <c r="A35" s="113">
        <f t="shared" si="3"/>
        <v>44501</v>
      </c>
      <c r="B35" s="92">
        <v>19</v>
      </c>
      <c r="C35" s="78">
        <f t="shared" si="4"/>
        <v>129859.90853842499</v>
      </c>
      <c r="D35" s="114">
        <f t="shared" si="0"/>
        <v>465.33</v>
      </c>
      <c r="E35" s="114">
        <f t="shared" si="5"/>
        <v>660.05000000000018</v>
      </c>
      <c r="F35" s="114">
        <f t="shared" si="2"/>
        <v>1125.3800000000001</v>
      </c>
      <c r="G35" s="114">
        <f t="shared" si="1"/>
        <v>129199.85853842499</v>
      </c>
    </row>
    <row r="36" spans="1:7" x14ac:dyDescent="0.35">
      <c r="A36" s="113">
        <f t="shared" si="3"/>
        <v>44531</v>
      </c>
      <c r="B36" s="92">
        <v>20</v>
      </c>
      <c r="C36" s="78">
        <f t="shared" si="4"/>
        <v>129199.85853842499</v>
      </c>
      <c r="D36" s="114">
        <f t="shared" si="0"/>
        <v>462.97</v>
      </c>
      <c r="E36" s="114">
        <f t="shared" si="5"/>
        <v>662.41000000000008</v>
      </c>
      <c r="F36" s="114">
        <f t="shared" si="2"/>
        <v>1125.3800000000001</v>
      </c>
      <c r="G36" s="114">
        <f t="shared" si="1"/>
        <v>128537.44853842499</v>
      </c>
    </row>
    <row r="37" spans="1:7" x14ac:dyDescent="0.35">
      <c r="A37" s="113">
        <f t="shared" si="3"/>
        <v>44562</v>
      </c>
      <c r="B37" s="92">
        <v>21</v>
      </c>
      <c r="C37" s="78">
        <f t="shared" si="4"/>
        <v>128537.44853842499</v>
      </c>
      <c r="D37" s="114">
        <f t="shared" si="0"/>
        <v>460.59</v>
      </c>
      <c r="E37" s="114">
        <f t="shared" si="5"/>
        <v>664.79000000000019</v>
      </c>
      <c r="F37" s="114">
        <f t="shared" si="2"/>
        <v>1125.3800000000001</v>
      </c>
      <c r="G37" s="114">
        <f t="shared" si="1"/>
        <v>127872.65853842499</v>
      </c>
    </row>
    <row r="38" spans="1:7" x14ac:dyDescent="0.35">
      <c r="A38" s="113">
        <f t="shared" si="3"/>
        <v>44593</v>
      </c>
      <c r="B38" s="92">
        <v>22</v>
      </c>
      <c r="C38" s="78">
        <f t="shared" si="4"/>
        <v>127872.65853842499</v>
      </c>
      <c r="D38" s="114">
        <f t="shared" si="0"/>
        <v>458.21</v>
      </c>
      <c r="E38" s="114">
        <f t="shared" si="5"/>
        <v>667.17000000000007</v>
      </c>
      <c r="F38" s="114">
        <f t="shared" si="2"/>
        <v>1125.3800000000001</v>
      </c>
      <c r="G38" s="114">
        <f t="shared" si="1"/>
        <v>127205.48853842499</v>
      </c>
    </row>
    <row r="39" spans="1:7" x14ac:dyDescent="0.35">
      <c r="A39" s="113">
        <f t="shared" si="3"/>
        <v>44621</v>
      </c>
      <c r="B39" s="92">
        <v>23</v>
      </c>
      <c r="C39" s="78">
        <f t="shared" si="4"/>
        <v>127205.48853842499</v>
      </c>
      <c r="D39" s="114">
        <f t="shared" si="0"/>
        <v>455.82</v>
      </c>
      <c r="E39" s="114">
        <f t="shared" si="5"/>
        <v>669.56000000000017</v>
      </c>
      <c r="F39" s="114">
        <f t="shared" si="2"/>
        <v>1125.3800000000001</v>
      </c>
      <c r="G39" s="114">
        <f t="shared" si="1"/>
        <v>126535.928538425</v>
      </c>
    </row>
    <row r="40" spans="1:7" x14ac:dyDescent="0.35">
      <c r="A40" s="113">
        <f t="shared" si="3"/>
        <v>44652</v>
      </c>
      <c r="B40" s="92">
        <v>24</v>
      </c>
      <c r="C40" s="78">
        <f t="shared" si="4"/>
        <v>126535.928538425</v>
      </c>
      <c r="D40" s="114">
        <f t="shared" si="0"/>
        <v>453.42</v>
      </c>
      <c r="E40" s="114">
        <f t="shared" si="5"/>
        <v>671.96</v>
      </c>
      <c r="F40" s="114">
        <f t="shared" si="2"/>
        <v>1125.3800000000001</v>
      </c>
      <c r="G40" s="114">
        <f t="shared" si="1"/>
        <v>125863.96853842499</v>
      </c>
    </row>
    <row r="41" spans="1:7" x14ac:dyDescent="0.35">
      <c r="A41" s="113">
        <f t="shared" si="3"/>
        <v>44682</v>
      </c>
      <c r="B41" s="92">
        <v>25</v>
      </c>
      <c r="C41" s="78">
        <f t="shared" si="4"/>
        <v>125863.96853842499</v>
      </c>
      <c r="D41" s="114">
        <f t="shared" si="0"/>
        <v>451.01</v>
      </c>
      <c r="E41" s="114">
        <f t="shared" si="5"/>
        <v>674.37000000000012</v>
      </c>
      <c r="F41" s="114">
        <f t="shared" si="2"/>
        <v>1125.3800000000001</v>
      </c>
      <c r="G41" s="114">
        <f t="shared" si="1"/>
        <v>125189.59853842499</v>
      </c>
    </row>
    <row r="42" spans="1:7" x14ac:dyDescent="0.35">
      <c r="A42" s="113">
        <f t="shared" si="3"/>
        <v>44713</v>
      </c>
      <c r="B42" s="92">
        <v>26</v>
      </c>
      <c r="C42" s="78">
        <f t="shared" si="4"/>
        <v>125189.59853842499</v>
      </c>
      <c r="D42" s="114">
        <f t="shared" si="0"/>
        <v>448.6</v>
      </c>
      <c r="E42" s="114">
        <f t="shared" si="5"/>
        <v>676.78000000000009</v>
      </c>
      <c r="F42" s="114">
        <f t="shared" si="2"/>
        <v>1125.3800000000001</v>
      </c>
      <c r="G42" s="114">
        <f t="shared" si="1"/>
        <v>124512.818538425</v>
      </c>
    </row>
    <row r="43" spans="1:7" x14ac:dyDescent="0.35">
      <c r="A43" s="113">
        <f t="shared" si="3"/>
        <v>44743</v>
      </c>
      <c r="B43" s="92">
        <v>27</v>
      </c>
      <c r="C43" s="78">
        <f t="shared" si="4"/>
        <v>124512.818538425</v>
      </c>
      <c r="D43" s="114">
        <f t="shared" si="0"/>
        <v>446.17</v>
      </c>
      <c r="E43" s="114">
        <f t="shared" si="5"/>
        <v>679.21</v>
      </c>
      <c r="F43" s="114">
        <f t="shared" si="2"/>
        <v>1125.3800000000001</v>
      </c>
      <c r="G43" s="114">
        <f t="shared" si="1"/>
        <v>123833.60853842499</v>
      </c>
    </row>
    <row r="44" spans="1:7" x14ac:dyDescent="0.35">
      <c r="A44" s="113">
        <f t="shared" si="3"/>
        <v>44774</v>
      </c>
      <c r="B44" s="92">
        <v>28</v>
      </c>
      <c r="C44" s="78">
        <f t="shared" si="4"/>
        <v>123833.60853842499</v>
      </c>
      <c r="D44" s="114">
        <f t="shared" si="0"/>
        <v>443.74</v>
      </c>
      <c r="E44" s="114">
        <f t="shared" si="5"/>
        <v>681.6400000000001</v>
      </c>
      <c r="F44" s="114">
        <f t="shared" si="2"/>
        <v>1125.3800000000001</v>
      </c>
      <c r="G44" s="114">
        <f t="shared" si="1"/>
        <v>123151.96853842499</v>
      </c>
    </row>
    <row r="45" spans="1:7" x14ac:dyDescent="0.35">
      <c r="A45" s="113">
        <f t="shared" si="3"/>
        <v>44805</v>
      </c>
      <c r="B45" s="92">
        <v>29</v>
      </c>
      <c r="C45" s="78">
        <f t="shared" si="4"/>
        <v>123151.96853842499</v>
      </c>
      <c r="D45" s="114">
        <f t="shared" si="0"/>
        <v>441.29</v>
      </c>
      <c r="E45" s="114">
        <f t="shared" si="5"/>
        <v>684.09000000000015</v>
      </c>
      <c r="F45" s="114">
        <f t="shared" si="2"/>
        <v>1125.3800000000001</v>
      </c>
      <c r="G45" s="114">
        <f t="shared" si="1"/>
        <v>122467.87853842499</v>
      </c>
    </row>
    <row r="46" spans="1:7" x14ac:dyDescent="0.35">
      <c r="A46" s="113">
        <f t="shared" si="3"/>
        <v>44835</v>
      </c>
      <c r="B46" s="92">
        <v>30</v>
      </c>
      <c r="C46" s="78">
        <f t="shared" si="4"/>
        <v>122467.87853842499</v>
      </c>
      <c r="D46" s="114">
        <f t="shared" si="0"/>
        <v>438.84</v>
      </c>
      <c r="E46" s="114">
        <f t="shared" si="5"/>
        <v>686.54000000000019</v>
      </c>
      <c r="F46" s="114">
        <f t="shared" si="2"/>
        <v>1125.3800000000001</v>
      </c>
      <c r="G46" s="114">
        <f t="shared" si="1"/>
        <v>121781.338538425</v>
      </c>
    </row>
    <row r="47" spans="1:7" x14ac:dyDescent="0.35">
      <c r="A47" s="113">
        <f t="shared" si="3"/>
        <v>44866</v>
      </c>
      <c r="B47" s="92">
        <v>31</v>
      </c>
      <c r="C47" s="78">
        <f t="shared" si="4"/>
        <v>121781.338538425</v>
      </c>
      <c r="D47" s="114">
        <f t="shared" si="0"/>
        <v>436.38</v>
      </c>
      <c r="E47" s="114">
        <f t="shared" si="5"/>
        <v>689.00000000000011</v>
      </c>
      <c r="F47" s="114">
        <f t="shared" si="2"/>
        <v>1125.3800000000001</v>
      </c>
      <c r="G47" s="114">
        <f t="shared" si="1"/>
        <v>121092.338538425</v>
      </c>
    </row>
    <row r="48" spans="1:7" x14ac:dyDescent="0.35">
      <c r="A48" s="113">
        <f t="shared" si="3"/>
        <v>44896</v>
      </c>
      <c r="B48" s="92">
        <v>32</v>
      </c>
      <c r="C48" s="78">
        <f t="shared" si="4"/>
        <v>121092.338538425</v>
      </c>
      <c r="D48" s="114">
        <f t="shared" si="0"/>
        <v>433.91</v>
      </c>
      <c r="E48" s="114">
        <f t="shared" si="5"/>
        <v>691.47</v>
      </c>
      <c r="F48" s="114">
        <f t="shared" si="2"/>
        <v>1125.3800000000001</v>
      </c>
      <c r="G48" s="114">
        <f t="shared" si="1"/>
        <v>120400.868538425</v>
      </c>
    </row>
    <row r="49" spans="1:7" x14ac:dyDescent="0.35">
      <c r="A49" s="113">
        <f t="shared" si="3"/>
        <v>44927</v>
      </c>
      <c r="B49" s="92">
        <v>33</v>
      </c>
      <c r="C49" s="78">
        <f t="shared" si="4"/>
        <v>120400.868538425</v>
      </c>
      <c r="D49" s="114">
        <f t="shared" si="0"/>
        <v>431.44</v>
      </c>
      <c r="E49" s="114">
        <f t="shared" si="5"/>
        <v>693.94</v>
      </c>
      <c r="F49" s="114">
        <f t="shared" si="2"/>
        <v>1125.3800000000001</v>
      </c>
      <c r="G49" s="114">
        <f t="shared" si="1"/>
        <v>119706.928538425</v>
      </c>
    </row>
    <row r="50" spans="1:7" x14ac:dyDescent="0.35">
      <c r="A50" s="113">
        <f t="shared" si="3"/>
        <v>44958</v>
      </c>
      <c r="B50" s="92">
        <v>34</v>
      </c>
      <c r="C50" s="78">
        <f t="shared" si="4"/>
        <v>119706.928538425</v>
      </c>
      <c r="D50" s="114">
        <f t="shared" si="0"/>
        <v>428.95</v>
      </c>
      <c r="E50" s="114">
        <f t="shared" si="5"/>
        <v>696.43000000000006</v>
      </c>
      <c r="F50" s="114">
        <f t="shared" si="2"/>
        <v>1125.3800000000001</v>
      </c>
      <c r="G50" s="114">
        <f t="shared" si="1"/>
        <v>119010.498538425</v>
      </c>
    </row>
    <row r="51" spans="1:7" x14ac:dyDescent="0.35">
      <c r="A51" s="113">
        <f t="shared" si="3"/>
        <v>44986</v>
      </c>
      <c r="B51" s="92">
        <v>35</v>
      </c>
      <c r="C51" s="78">
        <f t="shared" si="4"/>
        <v>119010.498538425</v>
      </c>
      <c r="D51" s="114">
        <f t="shared" si="0"/>
        <v>426.45</v>
      </c>
      <c r="E51" s="114">
        <f t="shared" si="5"/>
        <v>698.93000000000006</v>
      </c>
      <c r="F51" s="114">
        <f t="shared" si="2"/>
        <v>1125.3800000000001</v>
      </c>
      <c r="G51" s="114">
        <f t="shared" si="1"/>
        <v>118311.56853842501</v>
      </c>
    </row>
    <row r="52" spans="1:7" x14ac:dyDescent="0.35">
      <c r="A52" s="113">
        <f t="shared" si="3"/>
        <v>45017</v>
      </c>
      <c r="B52" s="92">
        <v>36</v>
      </c>
      <c r="C52" s="78">
        <f t="shared" si="4"/>
        <v>118311.56853842501</v>
      </c>
      <c r="D52" s="114">
        <f t="shared" si="0"/>
        <v>423.95</v>
      </c>
      <c r="E52" s="114">
        <f t="shared" si="5"/>
        <v>701.43000000000006</v>
      </c>
      <c r="F52" s="114">
        <f t="shared" si="2"/>
        <v>1125.3800000000001</v>
      </c>
      <c r="G52" s="114">
        <f t="shared" si="1"/>
        <v>117610.13853842502</v>
      </c>
    </row>
    <row r="53" spans="1:7" x14ac:dyDescent="0.35">
      <c r="A53" s="113">
        <f t="shared" si="3"/>
        <v>45047</v>
      </c>
      <c r="B53" s="92">
        <v>37</v>
      </c>
      <c r="C53" s="78">
        <f t="shared" si="4"/>
        <v>117610.13853842502</v>
      </c>
      <c r="D53" s="114">
        <f t="shared" si="0"/>
        <v>421.44</v>
      </c>
      <c r="E53" s="114">
        <f t="shared" si="5"/>
        <v>703.94</v>
      </c>
      <c r="F53" s="114">
        <f t="shared" si="2"/>
        <v>1125.3800000000001</v>
      </c>
      <c r="G53" s="114">
        <f t="shared" si="1"/>
        <v>116906.19853842501</v>
      </c>
    </row>
    <row r="54" spans="1:7" x14ac:dyDescent="0.35">
      <c r="A54" s="113">
        <f t="shared" si="3"/>
        <v>45078</v>
      </c>
      <c r="B54" s="92">
        <v>38</v>
      </c>
      <c r="C54" s="78">
        <f t="shared" si="4"/>
        <v>116906.19853842501</v>
      </c>
      <c r="D54" s="114">
        <f t="shared" si="0"/>
        <v>418.91</v>
      </c>
      <c r="E54" s="114">
        <f t="shared" si="5"/>
        <v>706.47</v>
      </c>
      <c r="F54" s="114">
        <f t="shared" si="2"/>
        <v>1125.3800000000001</v>
      </c>
      <c r="G54" s="114">
        <f t="shared" si="1"/>
        <v>116199.72853842501</v>
      </c>
    </row>
    <row r="55" spans="1:7" x14ac:dyDescent="0.35">
      <c r="A55" s="113">
        <f t="shared" si="3"/>
        <v>45108</v>
      </c>
      <c r="B55" s="92">
        <v>39</v>
      </c>
      <c r="C55" s="78">
        <f t="shared" si="4"/>
        <v>116199.72853842501</v>
      </c>
      <c r="D55" s="114">
        <f t="shared" si="0"/>
        <v>416.38</v>
      </c>
      <c r="E55" s="114">
        <f t="shared" si="5"/>
        <v>709.00000000000011</v>
      </c>
      <c r="F55" s="114">
        <f t="shared" si="2"/>
        <v>1125.3800000000001</v>
      </c>
      <c r="G55" s="114">
        <f t="shared" si="1"/>
        <v>115490.72853842501</v>
      </c>
    </row>
    <row r="56" spans="1:7" x14ac:dyDescent="0.35">
      <c r="A56" s="113">
        <f t="shared" si="3"/>
        <v>45139</v>
      </c>
      <c r="B56" s="92">
        <v>40</v>
      </c>
      <c r="C56" s="78">
        <f t="shared" si="4"/>
        <v>115490.72853842501</v>
      </c>
      <c r="D56" s="114">
        <f t="shared" si="0"/>
        <v>413.84</v>
      </c>
      <c r="E56" s="114">
        <f t="shared" si="5"/>
        <v>711.54000000000019</v>
      </c>
      <c r="F56" s="114">
        <f t="shared" si="2"/>
        <v>1125.3800000000001</v>
      </c>
      <c r="G56" s="114">
        <f t="shared" si="1"/>
        <v>114779.18853842502</v>
      </c>
    </row>
    <row r="57" spans="1:7" x14ac:dyDescent="0.35">
      <c r="A57" s="113">
        <f t="shared" si="3"/>
        <v>45170</v>
      </c>
      <c r="B57" s="92">
        <v>41</v>
      </c>
      <c r="C57" s="78">
        <f t="shared" si="4"/>
        <v>114779.18853842502</v>
      </c>
      <c r="D57" s="114">
        <f t="shared" si="0"/>
        <v>411.29</v>
      </c>
      <c r="E57" s="114">
        <f t="shared" si="5"/>
        <v>714.09000000000015</v>
      </c>
      <c r="F57" s="114">
        <f t="shared" si="2"/>
        <v>1125.3800000000001</v>
      </c>
      <c r="G57" s="114">
        <f t="shared" si="1"/>
        <v>114065.09853842502</v>
      </c>
    </row>
    <row r="58" spans="1:7" x14ac:dyDescent="0.35">
      <c r="A58" s="113">
        <f t="shared" si="3"/>
        <v>45200</v>
      </c>
      <c r="B58" s="92">
        <v>42</v>
      </c>
      <c r="C58" s="78">
        <f t="shared" si="4"/>
        <v>114065.09853842502</v>
      </c>
      <c r="D58" s="114">
        <f t="shared" si="0"/>
        <v>408.73</v>
      </c>
      <c r="E58" s="114">
        <f t="shared" si="5"/>
        <v>716.65000000000009</v>
      </c>
      <c r="F58" s="114">
        <f t="shared" si="2"/>
        <v>1125.3800000000001</v>
      </c>
      <c r="G58" s="114">
        <f t="shared" si="1"/>
        <v>113348.44853842503</v>
      </c>
    </row>
    <row r="59" spans="1:7" x14ac:dyDescent="0.35">
      <c r="A59" s="113">
        <f t="shared" si="3"/>
        <v>45231</v>
      </c>
      <c r="B59" s="92">
        <v>43</v>
      </c>
      <c r="C59" s="78">
        <f t="shared" si="4"/>
        <v>113348.44853842503</v>
      </c>
      <c r="D59" s="114">
        <f t="shared" si="0"/>
        <v>406.17</v>
      </c>
      <c r="E59" s="114">
        <f t="shared" si="5"/>
        <v>719.21</v>
      </c>
      <c r="F59" s="114">
        <f t="shared" si="2"/>
        <v>1125.3800000000001</v>
      </c>
      <c r="G59" s="114">
        <f t="shared" si="1"/>
        <v>112629.23853842502</v>
      </c>
    </row>
    <row r="60" spans="1:7" x14ac:dyDescent="0.35">
      <c r="A60" s="113">
        <f t="shared" si="3"/>
        <v>45261</v>
      </c>
      <c r="B60" s="92">
        <v>44</v>
      </c>
      <c r="C60" s="78">
        <f t="shared" si="4"/>
        <v>112629.23853842502</v>
      </c>
      <c r="D60" s="114">
        <f t="shared" si="0"/>
        <v>403.59</v>
      </c>
      <c r="E60" s="114">
        <f t="shared" si="5"/>
        <v>721.79000000000019</v>
      </c>
      <c r="F60" s="114">
        <f t="shared" si="2"/>
        <v>1125.3800000000001</v>
      </c>
      <c r="G60" s="114">
        <f t="shared" si="1"/>
        <v>111907.44853842503</v>
      </c>
    </row>
    <row r="61" spans="1:7" x14ac:dyDescent="0.35">
      <c r="A61" s="113">
        <f t="shared" si="3"/>
        <v>45292</v>
      </c>
      <c r="B61" s="92">
        <v>45</v>
      </c>
      <c r="C61" s="78">
        <f t="shared" si="4"/>
        <v>111907.44853842503</v>
      </c>
      <c r="D61" s="114">
        <f t="shared" si="0"/>
        <v>401</v>
      </c>
      <c r="E61" s="114">
        <f t="shared" si="5"/>
        <v>724.38000000000011</v>
      </c>
      <c r="F61" s="114">
        <f t="shared" si="2"/>
        <v>1125.3800000000001</v>
      </c>
      <c r="G61" s="114">
        <f t="shared" si="1"/>
        <v>111183.06853842502</v>
      </c>
    </row>
    <row r="62" spans="1:7" x14ac:dyDescent="0.35">
      <c r="A62" s="113">
        <f t="shared" si="3"/>
        <v>45323</v>
      </c>
      <c r="B62" s="92">
        <v>46</v>
      </c>
      <c r="C62" s="78">
        <f t="shared" si="4"/>
        <v>111183.06853842502</v>
      </c>
      <c r="D62" s="114">
        <f t="shared" si="0"/>
        <v>398.41</v>
      </c>
      <c r="E62" s="114">
        <f t="shared" si="5"/>
        <v>726.97</v>
      </c>
      <c r="F62" s="114">
        <f t="shared" si="2"/>
        <v>1125.3800000000001</v>
      </c>
      <c r="G62" s="114">
        <f t="shared" si="1"/>
        <v>110456.09853842502</v>
      </c>
    </row>
    <row r="63" spans="1:7" x14ac:dyDescent="0.35">
      <c r="A63" s="113">
        <f t="shared" si="3"/>
        <v>45352</v>
      </c>
      <c r="B63" s="92">
        <v>47</v>
      </c>
      <c r="C63" s="78">
        <f t="shared" si="4"/>
        <v>110456.09853842502</v>
      </c>
      <c r="D63" s="114">
        <f t="shared" si="0"/>
        <v>395.8</v>
      </c>
      <c r="E63" s="114">
        <f t="shared" si="5"/>
        <v>729.58000000000015</v>
      </c>
      <c r="F63" s="114">
        <f t="shared" si="2"/>
        <v>1125.3800000000001</v>
      </c>
      <c r="G63" s="114">
        <f t="shared" si="1"/>
        <v>109726.51853842502</v>
      </c>
    </row>
    <row r="64" spans="1:7" x14ac:dyDescent="0.35">
      <c r="A64" s="113">
        <f t="shared" si="3"/>
        <v>45383</v>
      </c>
      <c r="B64" s="92">
        <v>48</v>
      </c>
      <c r="C64" s="78">
        <f t="shared" si="4"/>
        <v>109726.51853842502</v>
      </c>
      <c r="D64" s="114">
        <f t="shared" si="0"/>
        <v>393.19</v>
      </c>
      <c r="E64" s="114">
        <f t="shared" si="5"/>
        <v>732.19</v>
      </c>
      <c r="F64" s="114">
        <f t="shared" si="2"/>
        <v>1125.3800000000001</v>
      </c>
      <c r="G64" s="114">
        <f t="shared" si="1"/>
        <v>108994.32853842502</v>
      </c>
    </row>
    <row r="65" spans="1:7" x14ac:dyDescent="0.35">
      <c r="A65" s="113">
        <f t="shared" si="3"/>
        <v>45413</v>
      </c>
      <c r="B65" s="92">
        <v>49</v>
      </c>
      <c r="C65" s="78">
        <f t="shared" si="4"/>
        <v>108994.32853842502</v>
      </c>
      <c r="D65" s="114">
        <f t="shared" si="0"/>
        <v>390.56</v>
      </c>
      <c r="E65" s="114">
        <f t="shared" si="5"/>
        <v>734.82000000000016</v>
      </c>
      <c r="F65" s="114">
        <f t="shared" si="2"/>
        <v>1125.3800000000001</v>
      </c>
      <c r="G65" s="114">
        <f t="shared" si="1"/>
        <v>108259.50853842501</v>
      </c>
    </row>
    <row r="66" spans="1:7" x14ac:dyDescent="0.35">
      <c r="A66" s="113">
        <f t="shared" si="3"/>
        <v>45444</v>
      </c>
      <c r="B66" s="92">
        <v>50</v>
      </c>
      <c r="C66" s="78">
        <f t="shared" si="4"/>
        <v>108259.50853842501</v>
      </c>
      <c r="D66" s="114">
        <f t="shared" si="0"/>
        <v>387.93</v>
      </c>
      <c r="E66" s="114">
        <f t="shared" si="5"/>
        <v>737.45</v>
      </c>
      <c r="F66" s="114">
        <f t="shared" si="2"/>
        <v>1125.3800000000001</v>
      </c>
      <c r="G66" s="114">
        <f t="shared" si="1"/>
        <v>107522.05853842502</v>
      </c>
    </row>
    <row r="67" spans="1:7" x14ac:dyDescent="0.35">
      <c r="A67" s="113">
        <f t="shared" si="3"/>
        <v>45474</v>
      </c>
      <c r="B67" s="92">
        <v>51</v>
      </c>
      <c r="C67" s="78">
        <f t="shared" si="4"/>
        <v>107522.05853842502</v>
      </c>
      <c r="D67" s="114">
        <f t="shared" si="0"/>
        <v>385.29</v>
      </c>
      <c r="E67" s="114">
        <f t="shared" si="5"/>
        <v>740.09000000000015</v>
      </c>
      <c r="F67" s="114">
        <f t="shared" si="2"/>
        <v>1125.3800000000001</v>
      </c>
      <c r="G67" s="114">
        <f t="shared" si="1"/>
        <v>106781.96853842502</v>
      </c>
    </row>
    <row r="68" spans="1:7" x14ac:dyDescent="0.35">
      <c r="A68" s="113">
        <f t="shared" si="3"/>
        <v>45505</v>
      </c>
      <c r="B68" s="92">
        <v>52</v>
      </c>
      <c r="C68" s="78">
        <f t="shared" si="4"/>
        <v>106781.96853842502</v>
      </c>
      <c r="D68" s="114">
        <f t="shared" si="0"/>
        <v>382.64</v>
      </c>
      <c r="E68" s="114">
        <f t="shared" si="5"/>
        <v>742.74000000000012</v>
      </c>
      <c r="F68" s="114">
        <f t="shared" si="2"/>
        <v>1125.3800000000001</v>
      </c>
      <c r="G68" s="114">
        <f t="shared" si="1"/>
        <v>106039.22853842501</v>
      </c>
    </row>
    <row r="69" spans="1:7" x14ac:dyDescent="0.35">
      <c r="A69" s="113">
        <f t="shared" si="3"/>
        <v>45536</v>
      </c>
      <c r="B69" s="92">
        <v>53</v>
      </c>
      <c r="C69" s="78">
        <f t="shared" si="4"/>
        <v>106039.22853842501</v>
      </c>
      <c r="D69" s="114">
        <f t="shared" si="0"/>
        <v>379.97</v>
      </c>
      <c r="E69" s="114">
        <f t="shared" si="5"/>
        <v>745.41000000000008</v>
      </c>
      <c r="F69" s="114">
        <f t="shared" si="2"/>
        <v>1125.3800000000001</v>
      </c>
      <c r="G69" s="114">
        <f t="shared" si="1"/>
        <v>105293.81853842501</v>
      </c>
    </row>
    <row r="70" spans="1:7" x14ac:dyDescent="0.35">
      <c r="A70" s="113">
        <f t="shared" si="3"/>
        <v>45566</v>
      </c>
      <c r="B70" s="92">
        <v>54</v>
      </c>
      <c r="C70" s="78">
        <f t="shared" si="4"/>
        <v>105293.81853842501</v>
      </c>
      <c r="D70" s="114">
        <f t="shared" si="0"/>
        <v>377.3</v>
      </c>
      <c r="E70" s="114">
        <f t="shared" si="5"/>
        <v>748.08000000000015</v>
      </c>
      <c r="F70" s="114">
        <f t="shared" si="2"/>
        <v>1125.3800000000001</v>
      </c>
      <c r="G70" s="114">
        <f t="shared" si="1"/>
        <v>104545.73853842501</v>
      </c>
    </row>
    <row r="71" spans="1:7" x14ac:dyDescent="0.35">
      <c r="A71" s="113">
        <f t="shared" si="3"/>
        <v>45597</v>
      </c>
      <c r="B71" s="92">
        <v>55</v>
      </c>
      <c r="C71" s="78">
        <f t="shared" si="4"/>
        <v>104545.73853842501</v>
      </c>
      <c r="D71" s="114">
        <f t="shared" si="0"/>
        <v>374.62</v>
      </c>
      <c r="E71" s="114">
        <f t="shared" si="5"/>
        <v>750.7600000000001</v>
      </c>
      <c r="F71" s="114">
        <f t="shared" si="2"/>
        <v>1125.3800000000001</v>
      </c>
      <c r="G71" s="114">
        <f t="shared" si="1"/>
        <v>103794.97853842501</v>
      </c>
    </row>
    <row r="72" spans="1:7" x14ac:dyDescent="0.35">
      <c r="A72" s="113">
        <f t="shared" si="3"/>
        <v>45627</v>
      </c>
      <c r="B72" s="92">
        <v>56</v>
      </c>
      <c r="C72" s="78">
        <f t="shared" si="4"/>
        <v>103794.97853842501</v>
      </c>
      <c r="D72" s="114">
        <f t="shared" si="0"/>
        <v>371.93</v>
      </c>
      <c r="E72" s="114">
        <f t="shared" si="5"/>
        <v>753.45</v>
      </c>
      <c r="F72" s="114">
        <f t="shared" si="2"/>
        <v>1125.3800000000001</v>
      </c>
      <c r="G72" s="114">
        <f t="shared" si="1"/>
        <v>103041.52853842502</v>
      </c>
    </row>
    <row r="73" spans="1:7" x14ac:dyDescent="0.35">
      <c r="A73" s="113">
        <f t="shared" si="3"/>
        <v>45658</v>
      </c>
      <c r="B73" s="92">
        <v>57</v>
      </c>
      <c r="C73" s="78">
        <f t="shared" si="4"/>
        <v>103041.52853842502</v>
      </c>
      <c r="D73" s="114">
        <f t="shared" si="0"/>
        <v>369.23</v>
      </c>
      <c r="E73" s="114">
        <f t="shared" si="5"/>
        <v>756.15000000000009</v>
      </c>
      <c r="F73" s="114">
        <f t="shared" si="2"/>
        <v>1125.3800000000001</v>
      </c>
      <c r="G73" s="114">
        <f t="shared" si="1"/>
        <v>102285.37853842502</v>
      </c>
    </row>
    <row r="74" spans="1:7" x14ac:dyDescent="0.35">
      <c r="A74" s="113">
        <f t="shared" si="3"/>
        <v>45689</v>
      </c>
      <c r="B74" s="92">
        <v>58</v>
      </c>
      <c r="C74" s="78">
        <f t="shared" si="4"/>
        <v>102285.37853842502</v>
      </c>
      <c r="D74" s="114">
        <f t="shared" si="0"/>
        <v>366.52</v>
      </c>
      <c r="E74" s="114">
        <f t="shared" si="5"/>
        <v>758.86000000000013</v>
      </c>
      <c r="F74" s="114">
        <f t="shared" si="2"/>
        <v>1125.3800000000001</v>
      </c>
      <c r="G74" s="114">
        <f t="shared" si="1"/>
        <v>101526.51853842502</v>
      </c>
    </row>
    <row r="75" spans="1:7" x14ac:dyDescent="0.35">
      <c r="A75" s="113">
        <f t="shared" si="3"/>
        <v>45717</v>
      </c>
      <c r="B75" s="92">
        <v>59</v>
      </c>
      <c r="C75" s="78">
        <f t="shared" si="4"/>
        <v>101526.51853842502</v>
      </c>
      <c r="D75" s="114">
        <f t="shared" si="0"/>
        <v>363.8</v>
      </c>
      <c r="E75" s="114">
        <f t="shared" si="5"/>
        <v>761.58000000000015</v>
      </c>
      <c r="F75" s="114">
        <f t="shared" si="2"/>
        <v>1125.3800000000001</v>
      </c>
      <c r="G75" s="114">
        <f t="shared" si="1"/>
        <v>100764.93853842502</v>
      </c>
    </row>
    <row r="76" spans="1:7" x14ac:dyDescent="0.35">
      <c r="A76" s="113">
        <f t="shared" si="3"/>
        <v>45748</v>
      </c>
      <c r="B76" s="92">
        <v>60</v>
      </c>
      <c r="C76" s="78">
        <f>G75</f>
        <v>100764.93853842502</v>
      </c>
      <c r="D76" s="114">
        <f>ROUND(C76*$E$13/12,2)</f>
        <v>361.07</v>
      </c>
      <c r="E76" s="114">
        <f>F76-D76</f>
        <v>764.31000000000017</v>
      </c>
      <c r="F76" s="114">
        <f t="shared" si="2"/>
        <v>1125.3800000000001</v>
      </c>
      <c r="G76" s="114">
        <f>C76-E76</f>
        <v>100000.62853842502</v>
      </c>
    </row>
    <row r="77" spans="1:7" x14ac:dyDescent="0.35">
      <c r="A77" s="113">
        <f t="shared" si="3"/>
        <v>45778</v>
      </c>
      <c r="B77" s="92">
        <v>61</v>
      </c>
      <c r="C77" s="78">
        <f t="shared" ref="C77:C140" si="6">G76</f>
        <v>100000.62853842502</v>
      </c>
      <c r="D77" s="114">
        <f t="shared" ref="D77:D140" si="7">ROUND(C77*$E$13/12,2)</f>
        <v>358.34</v>
      </c>
      <c r="E77" s="114">
        <f t="shared" ref="E77:E140" si="8">F77-D77</f>
        <v>767.04000000000019</v>
      </c>
      <c r="F77" s="114">
        <f t="shared" si="2"/>
        <v>1125.3800000000001</v>
      </c>
      <c r="G77" s="114">
        <f t="shared" ref="G77:G140" si="9">C77-E77</f>
        <v>99233.588538425029</v>
      </c>
    </row>
    <row r="78" spans="1:7" x14ac:dyDescent="0.35">
      <c r="A78" s="113">
        <f t="shared" si="3"/>
        <v>45809</v>
      </c>
      <c r="B78" s="92">
        <v>62</v>
      </c>
      <c r="C78" s="78">
        <f t="shared" si="6"/>
        <v>99233.588538425029</v>
      </c>
      <c r="D78" s="114">
        <f t="shared" si="7"/>
        <v>355.59</v>
      </c>
      <c r="E78" s="114">
        <f t="shared" si="8"/>
        <v>769.79000000000019</v>
      </c>
      <c r="F78" s="114">
        <f t="shared" si="2"/>
        <v>1125.3800000000001</v>
      </c>
      <c r="G78" s="114">
        <f t="shared" si="9"/>
        <v>98463.798538425035</v>
      </c>
    </row>
    <row r="79" spans="1:7" x14ac:dyDescent="0.35">
      <c r="A79" s="113">
        <f t="shared" si="3"/>
        <v>45839</v>
      </c>
      <c r="B79" s="92">
        <v>63</v>
      </c>
      <c r="C79" s="78">
        <f t="shared" si="6"/>
        <v>98463.798538425035</v>
      </c>
      <c r="D79" s="114">
        <f t="shared" si="7"/>
        <v>352.83</v>
      </c>
      <c r="E79" s="114">
        <f t="shared" si="8"/>
        <v>772.55000000000018</v>
      </c>
      <c r="F79" s="114">
        <f t="shared" si="2"/>
        <v>1125.3800000000001</v>
      </c>
      <c r="G79" s="114">
        <f t="shared" si="9"/>
        <v>97691.248538425032</v>
      </c>
    </row>
    <row r="80" spans="1:7" x14ac:dyDescent="0.35">
      <c r="A80" s="113">
        <f t="shared" si="3"/>
        <v>45870</v>
      </c>
      <c r="B80" s="92">
        <v>64</v>
      </c>
      <c r="C80" s="78">
        <f t="shared" si="6"/>
        <v>97691.248538425032</v>
      </c>
      <c r="D80" s="114">
        <f t="shared" si="7"/>
        <v>350.06</v>
      </c>
      <c r="E80" s="114">
        <f t="shared" si="8"/>
        <v>775.32000000000016</v>
      </c>
      <c r="F80" s="114">
        <f t="shared" si="2"/>
        <v>1125.3800000000001</v>
      </c>
      <c r="G80" s="114">
        <f t="shared" si="9"/>
        <v>96915.928538425025</v>
      </c>
    </row>
    <row r="81" spans="1:7" x14ac:dyDescent="0.35">
      <c r="A81" s="113">
        <f t="shared" si="3"/>
        <v>45901</v>
      </c>
      <c r="B81" s="92">
        <v>65</v>
      </c>
      <c r="C81" s="78">
        <f t="shared" si="6"/>
        <v>96915.928538425025</v>
      </c>
      <c r="D81" s="114">
        <f t="shared" si="7"/>
        <v>347.28</v>
      </c>
      <c r="E81" s="114">
        <f t="shared" si="8"/>
        <v>778.10000000000014</v>
      </c>
      <c r="F81" s="114">
        <f t="shared" si="2"/>
        <v>1125.3800000000001</v>
      </c>
      <c r="G81" s="114">
        <f t="shared" si="9"/>
        <v>96137.828538425019</v>
      </c>
    </row>
    <row r="82" spans="1:7" x14ac:dyDescent="0.35">
      <c r="A82" s="113">
        <f t="shared" si="3"/>
        <v>45931</v>
      </c>
      <c r="B82" s="92">
        <v>66</v>
      </c>
      <c r="C82" s="78">
        <f t="shared" si="6"/>
        <v>96137.828538425019</v>
      </c>
      <c r="D82" s="114">
        <f t="shared" si="7"/>
        <v>344.49</v>
      </c>
      <c r="E82" s="114">
        <f t="shared" si="8"/>
        <v>780.8900000000001</v>
      </c>
      <c r="F82" s="114">
        <f t="shared" si="2"/>
        <v>1125.3800000000001</v>
      </c>
      <c r="G82" s="114">
        <f t="shared" si="9"/>
        <v>95356.93853842502</v>
      </c>
    </row>
    <row r="83" spans="1:7" x14ac:dyDescent="0.35">
      <c r="A83" s="113">
        <f t="shared" si="3"/>
        <v>45962</v>
      </c>
      <c r="B83" s="92">
        <v>67</v>
      </c>
      <c r="C83" s="78">
        <f t="shared" si="6"/>
        <v>95356.93853842502</v>
      </c>
      <c r="D83" s="114">
        <f t="shared" si="7"/>
        <v>341.7</v>
      </c>
      <c r="E83" s="114">
        <f t="shared" si="8"/>
        <v>783.68000000000006</v>
      </c>
      <c r="F83" s="114">
        <f t="shared" ref="F83:F146" si="10">F82</f>
        <v>1125.3800000000001</v>
      </c>
      <c r="G83" s="114">
        <f t="shared" si="9"/>
        <v>94573.258538425027</v>
      </c>
    </row>
    <row r="84" spans="1:7" x14ac:dyDescent="0.35">
      <c r="A84" s="113">
        <f t="shared" ref="A84:A147" si="11">EDATE(A83,1)</f>
        <v>45992</v>
      </c>
      <c r="B84" s="92">
        <v>68</v>
      </c>
      <c r="C84" s="78">
        <f t="shared" si="6"/>
        <v>94573.258538425027</v>
      </c>
      <c r="D84" s="114">
        <f t="shared" si="7"/>
        <v>338.89</v>
      </c>
      <c r="E84" s="114">
        <f t="shared" si="8"/>
        <v>786.49000000000012</v>
      </c>
      <c r="F84" s="114">
        <f t="shared" si="10"/>
        <v>1125.3800000000001</v>
      </c>
      <c r="G84" s="114">
        <f t="shared" si="9"/>
        <v>93786.768538425022</v>
      </c>
    </row>
    <row r="85" spans="1:7" x14ac:dyDescent="0.35">
      <c r="A85" s="113">
        <f t="shared" si="11"/>
        <v>46023</v>
      </c>
      <c r="B85" s="92">
        <v>69</v>
      </c>
      <c r="C85" s="78">
        <f t="shared" si="6"/>
        <v>93786.768538425022</v>
      </c>
      <c r="D85" s="114">
        <f t="shared" si="7"/>
        <v>336.07</v>
      </c>
      <c r="E85" s="114">
        <f t="shared" si="8"/>
        <v>789.31000000000017</v>
      </c>
      <c r="F85" s="114">
        <f t="shared" si="10"/>
        <v>1125.3800000000001</v>
      </c>
      <c r="G85" s="114">
        <f t="shared" si="9"/>
        <v>92997.458538425024</v>
      </c>
    </row>
    <row r="86" spans="1:7" x14ac:dyDescent="0.35">
      <c r="A86" s="113">
        <f t="shared" si="11"/>
        <v>46054</v>
      </c>
      <c r="B86" s="92">
        <v>70</v>
      </c>
      <c r="C86" s="78">
        <f t="shared" si="6"/>
        <v>92997.458538425024</v>
      </c>
      <c r="D86" s="114">
        <f t="shared" si="7"/>
        <v>333.24</v>
      </c>
      <c r="E86" s="114">
        <f t="shared" si="8"/>
        <v>792.1400000000001</v>
      </c>
      <c r="F86" s="114">
        <f t="shared" si="10"/>
        <v>1125.3800000000001</v>
      </c>
      <c r="G86" s="114">
        <f t="shared" si="9"/>
        <v>92205.318538425025</v>
      </c>
    </row>
    <row r="87" spans="1:7" x14ac:dyDescent="0.35">
      <c r="A87" s="113">
        <f t="shared" si="11"/>
        <v>46082</v>
      </c>
      <c r="B87" s="92">
        <v>71</v>
      </c>
      <c r="C87" s="78">
        <f t="shared" si="6"/>
        <v>92205.318538425025</v>
      </c>
      <c r="D87" s="114">
        <f t="shared" si="7"/>
        <v>330.4</v>
      </c>
      <c r="E87" s="114">
        <f t="shared" si="8"/>
        <v>794.98000000000013</v>
      </c>
      <c r="F87" s="114">
        <f t="shared" si="10"/>
        <v>1125.3800000000001</v>
      </c>
      <c r="G87" s="114">
        <f t="shared" si="9"/>
        <v>91410.338538425029</v>
      </c>
    </row>
    <row r="88" spans="1:7" x14ac:dyDescent="0.35">
      <c r="A88" s="113">
        <f t="shared" si="11"/>
        <v>46113</v>
      </c>
      <c r="B88" s="92">
        <v>72</v>
      </c>
      <c r="C88" s="78">
        <f t="shared" si="6"/>
        <v>91410.338538425029</v>
      </c>
      <c r="D88" s="114">
        <f t="shared" si="7"/>
        <v>327.55</v>
      </c>
      <c r="E88" s="114">
        <f t="shared" si="8"/>
        <v>797.83000000000015</v>
      </c>
      <c r="F88" s="114">
        <f t="shared" si="10"/>
        <v>1125.3800000000001</v>
      </c>
      <c r="G88" s="114">
        <f t="shared" si="9"/>
        <v>90612.508538425027</v>
      </c>
    </row>
    <row r="89" spans="1:7" x14ac:dyDescent="0.35">
      <c r="A89" s="113">
        <f t="shared" si="11"/>
        <v>46143</v>
      </c>
      <c r="B89" s="92">
        <v>73</v>
      </c>
      <c r="C89" s="78">
        <f t="shared" si="6"/>
        <v>90612.508538425027</v>
      </c>
      <c r="D89" s="114">
        <f t="shared" si="7"/>
        <v>324.69</v>
      </c>
      <c r="E89" s="114">
        <f t="shared" si="8"/>
        <v>800.69</v>
      </c>
      <c r="F89" s="114">
        <f t="shared" si="10"/>
        <v>1125.3800000000001</v>
      </c>
      <c r="G89" s="114">
        <f t="shared" si="9"/>
        <v>89811.818538425025</v>
      </c>
    </row>
    <row r="90" spans="1:7" x14ac:dyDescent="0.35">
      <c r="A90" s="113">
        <f t="shared" si="11"/>
        <v>46174</v>
      </c>
      <c r="B90" s="92">
        <v>74</v>
      </c>
      <c r="C90" s="78">
        <f t="shared" si="6"/>
        <v>89811.818538425025</v>
      </c>
      <c r="D90" s="114">
        <f t="shared" si="7"/>
        <v>321.83</v>
      </c>
      <c r="E90" s="114">
        <f t="shared" si="8"/>
        <v>803.55000000000018</v>
      </c>
      <c r="F90" s="114">
        <f t="shared" si="10"/>
        <v>1125.3800000000001</v>
      </c>
      <c r="G90" s="114">
        <f t="shared" si="9"/>
        <v>89008.268538425022</v>
      </c>
    </row>
    <row r="91" spans="1:7" x14ac:dyDescent="0.35">
      <c r="A91" s="113">
        <f t="shared" si="11"/>
        <v>46204</v>
      </c>
      <c r="B91" s="92">
        <v>75</v>
      </c>
      <c r="C91" s="78">
        <f t="shared" si="6"/>
        <v>89008.268538425022</v>
      </c>
      <c r="D91" s="114">
        <f t="shared" si="7"/>
        <v>318.95</v>
      </c>
      <c r="E91" s="114">
        <f t="shared" si="8"/>
        <v>806.43000000000006</v>
      </c>
      <c r="F91" s="114">
        <f t="shared" si="10"/>
        <v>1125.3800000000001</v>
      </c>
      <c r="G91" s="114">
        <f t="shared" si="9"/>
        <v>88201.838538425029</v>
      </c>
    </row>
    <row r="92" spans="1:7" x14ac:dyDescent="0.35">
      <c r="A92" s="113">
        <f t="shared" si="11"/>
        <v>46235</v>
      </c>
      <c r="B92" s="92">
        <v>76</v>
      </c>
      <c r="C92" s="78">
        <f t="shared" si="6"/>
        <v>88201.838538425029</v>
      </c>
      <c r="D92" s="114">
        <f t="shared" si="7"/>
        <v>316.06</v>
      </c>
      <c r="E92" s="114">
        <f t="shared" si="8"/>
        <v>809.32000000000016</v>
      </c>
      <c r="F92" s="114">
        <f t="shared" si="10"/>
        <v>1125.3800000000001</v>
      </c>
      <c r="G92" s="114">
        <f t="shared" si="9"/>
        <v>87392.518538425022</v>
      </c>
    </row>
    <row r="93" spans="1:7" x14ac:dyDescent="0.35">
      <c r="A93" s="113">
        <f t="shared" si="11"/>
        <v>46266</v>
      </c>
      <c r="B93" s="92">
        <v>77</v>
      </c>
      <c r="C93" s="78">
        <f t="shared" si="6"/>
        <v>87392.518538425022</v>
      </c>
      <c r="D93" s="114">
        <f t="shared" si="7"/>
        <v>313.16000000000003</v>
      </c>
      <c r="E93" s="114">
        <f t="shared" si="8"/>
        <v>812.22</v>
      </c>
      <c r="F93" s="114">
        <f t="shared" si="10"/>
        <v>1125.3800000000001</v>
      </c>
      <c r="G93" s="114">
        <f t="shared" si="9"/>
        <v>86580.298538425021</v>
      </c>
    </row>
    <row r="94" spans="1:7" x14ac:dyDescent="0.35">
      <c r="A94" s="113">
        <f t="shared" si="11"/>
        <v>46296</v>
      </c>
      <c r="B94" s="92">
        <v>78</v>
      </c>
      <c r="C94" s="78">
        <f t="shared" si="6"/>
        <v>86580.298538425021</v>
      </c>
      <c r="D94" s="114">
        <f t="shared" si="7"/>
        <v>310.25</v>
      </c>
      <c r="E94" s="114">
        <f t="shared" si="8"/>
        <v>815.13000000000011</v>
      </c>
      <c r="F94" s="114">
        <f t="shared" si="10"/>
        <v>1125.3800000000001</v>
      </c>
      <c r="G94" s="114">
        <f t="shared" si="9"/>
        <v>85765.168538425016</v>
      </c>
    </row>
    <row r="95" spans="1:7" x14ac:dyDescent="0.35">
      <c r="A95" s="113">
        <f t="shared" si="11"/>
        <v>46327</v>
      </c>
      <c r="B95" s="92">
        <v>79</v>
      </c>
      <c r="C95" s="78">
        <f t="shared" si="6"/>
        <v>85765.168538425016</v>
      </c>
      <c r="D95" s="114">
        <f t="shared" si="7"/>
        <v>307.33</v>
      </c>
      <c r="E95" s="114">
        <f t="shared" si="8"/>
        <v>818.05000000000018</v>
      </c>
      <c r="F95" s="114">
        <f t="shared" si="10"/>
        <v>1125.3800000000001</v>
      </c>
      <c r="G95" s="114">
        <f t="shared" si="9"/>
        <v>84947.118538425013</v>
      </c>
    </row>
    <row r="96" spans="1:7" x14ac:dyDescent="0.35">
      <c r="A96" s="113">
        <f t="shared" si="11"/>
        <v>46357</v>
      </c>
      <c r="B96" s="92">
        <v>80</v>
      </c>
      <c r="C96" s="78">
        <f t="shared" si="6"/>
        <v>84947.118538425013</v>
      </c>
      <c r="D96" s="114">
        <f t="shared" si="7"/>
        <v>304.39</v>
      </c>
      <c r="E96" s="114">
        <f t="shared" si="8"/>
        <v>820.99000000000012</v>
      </c>
      <c r="F96" s="114">
        <f t="shared" si="10"/>
        <v>1125.3800000000001</v>
      </c>
      <c r="G96" s="114">
        <f t="shared" si="9"/>
        <v>84126.128538425008</v>
      </c>
    </row>
    <row r="97" spans="1:7" x14ac:dyDescent="0.35">
      <c r="A97" s="113">
        <f t="shared" si="11"/>
        <v>46388</v>
      </c>
      <c r="B97" s="92">
        <v>81</v>
      </c>
      <c r="C97" s="78">
        <f t="shared" si="6"/>
        <v>84126.128538425008</v>
      </c>
      <c r="D97" s="114">
        <f t="shared" si="7"/>
        <v>301.45</v>
      </c>
      <c r="E97" s="114">
        <f t="shared" si="8"/>
        <v>823.93000000000006</v>
      </c>
      <c r="F97" s="114">
        <f t="shared" si="10"/>
        <v>1125.3800000000001</v>
      </c>
      <c r="G97" s="114">
        <f t="shared" si="9"/>
        <v>83302.198538425015</v>
      </c>
    </row>
    <row r="98" spans="1:7" x14ac:dyDescent="0.35">
      <c r="A98" s="113">
        <f t="shared" si="11"/>
        <v>46419</v>
      </c>
      <c r="B98" s="92">
        <v>82</v>
      </c>
      <c r="C98" s="78">
        <f t="shared" si="6"/>
        <v>83302.198538425015</v>
      </c>
      <c r="D98" s="114">
        <f t="shared" si="7"/>
        <v>298.5</v>
      </c>
      <c r="E98" s="114">
        <f t="shared" si="8"/>
        <v>826.88000000000011</v>
      </c>
      <c r="F98" s="114">
        <f t="shared" si="10"/>
        <v>1125.3800000000001</v>
      </c>
      <c r="G98" s="114">
        <f t="shared" si="9"/>
        <v>82475.31853842501</v>
      </c>
    </row>
    <row r="99" spans="1:7" x14ac:dyDescent="0.35">
      <c r="A99" s="113">
        <f t="shared" si="11"/>
        <v>46447</v>
      </c>
      <c r="B99" s="92">
        <v>83</v>
      </c>
      <c r="C99" s="78">
        <f t="shared" si="6"/>
        <v>82475.31853842501</v>
      </c>
      <c r="D99" s="114">
        <f t="shared" si="7"/>
        <v>295.54000000000002</v>
      </c>
      <c r="E99" s="114">
        <f t="shared" si="8"/>
        <v>829.84000000000015</v>
      </c>
      <c r="F99" s="114">
        <f t="shared" si="10"/>
        <v>1125.3800000000001</v>
      </c>
      <c r="G99" s="114">
        <f t="shared" si="9"/>
        <v>81645.478538425014</v>
      </c>
    </row>
    <row r="100" spans="1:7" x14ac:dyDescent="0.35">
      <c r="A100" s="113">
        <f t="shared" si="11"/>
        <v>46478</v>
      </c>
      <c r="B100" s="92">
        <v>84</v>
      </c>
      <c r="C100" s="78">
        <f t="shared" si="6"/>
        <v>81645.478538425014</v>
      </c>
      <c r="D100" s="114">
        <f t="shared" si="7"/>
        <v>292.56</v>
      </c>
      <c r="E100" s="114">
        <f t="shared" si="8"/>
        <v>832.82000000000016</v>
      </c>
      <c r="F100" s="114">
        <f t="shared" si="10"/>
        <v>1125.3800000000001</v>
      </c>
      <c r="G100" s="114">
        <f t="shared" si="9"/>
        <v>80812.658538425007</v>
      </c>
    </row>
    <row r="101" spans="1:7" x14ac:dyDescent="0.35">
      <c r="A101" s="113">
        <f t="shared" si="11"/>
        <v>46508</v>
      </c>
      <c r="B101" s="92">
        <v>85</v>
      </c>
      <c r="C101" s="78">
        <f t="shared" si="6"/>
        <v>80812.658538425007</v>
      </c>
      <c r="D101" s="114">
        <f t="shared" si="7"/>
        <v>289.58</v>
      </c>
      <c r="E101" s="114">
        <f t="shared" si="8"/>
        <v>835.80000000000018</v>
      </c>
      <c r="F101" s="114">
        <f t="shared" si="10"/>
        <v>1125.3800000000001</v>
      </c>
      <c r="G101" s="114">
        <f t="shared" si="9"/>
        <v>79976.858538425004</v>
      </c>
    </row>
    <row r="102" spans="1:7" x14ac:dyDescent="0.35">
      <c r="A102" s="113">
        <f t="shared" si="11"/>
        <v>46539</v>
      </c>
      <c r="B102" s="92">
        <v>86</v>
      </c>
      <c r="C102" s="78">
        <f t="shared" si="6"/>
        <v>79976.858538425004</v>
      </c>
      <c r="D102" s="114">
        <f t="shared" si="7"/>
        <v>286.58</v>
      </c>
      <c r="E102" s="114">
        <f t="shared" si="8"/>
        <v>838.80000000000018</v>
      </c>
      <c r="F102" s="114">
        <f t="shared" si="10"/>
        <v>1125.3800000000001</v>
      </c>
      <c r="G102" s="114">
        <f t="shared" si="9"/>
        <v>79138.058538425001</v>
      </c>
    </row>
    <row r="103" spans="1:7" x14ac:dyDescent="0.35">
      <c r="A103" s="113">
        <f t="shared" si="11"/>
        <v>46569</v>
      </c>
      <c r="B103" s="92">
        <v>87</v>
      </c>
      <c r="C103" s="78">
        <f t="shared" si="6"/>
        <v>79138.058538425001</v>
      </c>
      <c r="D103" s="114">
        <f t="shared" si="7"/>
        <v>283.58</v>
      </c>
      <c r="E103" s="114">
        <f t="shared" si="8"/>
        <v>841.80000000000018</v>
      </c>
      <c r="F103" s="114">
        <f t="shared" si="10"/>
        <v>1125.3800000000001</v>
      </c>
      <c r="G103" s="114">
        <f t="shared" si="9"/>
        <v>78296.258538424998</v>
      </c>
    </row>
    <row r="104" spans="1:7" x14ac:dyDescent="0.35">
      <c r="A104" s="113">
        <f t="shared" si="11"/>
        <v>46600</v>
      </c>
      <c r="B104" s="92">
        <v>88</v>
      </c>
      <c r="C104" s="78">
        <f t="shared" si="6"/>
        <v>78296.258538424998</v>
      </c>
      <c r="D104" s="114">
        <f t="shared" si="7"/>
        <v>280.56</v>
      </c>
      <c r="E104" s="114">
        <f t="shared" si="8"/>
        <v>844.82000000000016</v>
      </c>
      <c r="F104" s="114">
        <f t="shared" si="10"/>
        <v>1125.3800000000001</v>
      </c>
      <c r="G104" s="114">
        <f t="shared" si="9"/>
        <v>77451.438538424991</v>
      </c>
    </row>
    <row r="105" spans="1:7" x14ac:dyDescent="0.35">
      <c r="A105" s="113">
        <f t="shared" si="11"/>
        <v>46631</v>
      </c>
      <c r="B105" s="92">
        <v>89</v>
      </c>
      <c r="C105" s="78">
        <f t="shared" si="6"/>
        <v>77451.438538424991</v>
      </c>
      <c r="D105" s="114">
        <f t="shared" si="7"/>
        <v>277.52999999999997</v>
      </c>
      <c r="E105" s="114">
        <f t="shared" si="8"/>
        <v>847.85000000000014</v>
      </c>
      <c r="F105" s="114">
        <f t="shared" si="10"/>
        <v>1125.3800000000001</v>
      </c>
      <c r="G105" s="114">
        <f t="shared" si="9"/>
        <v>76603.588538424985</v>
      </c>
    </row>
    <row r="106" spans="1:7" x14ac:dyDescent="0.35">
      <c r="A106" s="113">
        <f t="shared" si="11"/>
        <v>46661</v>
      </c>
      <c r="B106" s="92">
        <v>90</v>
      </c>
      <c r="C106" s="78">
        <f t="shared" si="6"/>
        <v>76603.588538424985</v>
      </c>
      <c r="D106" s="114">
        <f t="shared" si="7"/>
        <v>274.5</v>
      </c>
      <c r="E106" s="114">
        <f t="shared" si="8"/>
        <v>850.88000000000011</v>
      </c>
      <c r="F106" s="114">
        <f t="shared" si="10"/>
        <v>1125.3800000000001</v>
      </c>
      <c r="G106" s="114">
        <f t="shared" si="9"/>
        <v>75752.70853842498</v>
      </c>
    </row>
    <row r="107" spans="1:7" x14ac:dyDescent="0.35">
      <c r="A107" s="113">
        <f t="shared" si="11"/>
        <v>46692</v>
      </c>
      <c r="B107" s="92">
        <v>91</v>
      </c>
      <c r="C107" s="78">
        <f t="shared" si="6"/>
        <v>75752.70853842498</v>
      </c>
      <c r="D107" s="114">
        <f t="shared" si="7"/>
        <v>271.45</v>
      </c>
      <c r="E107" s="114">
        <f t="shared" si="8"/>
        <v>853.93000000000006</v>
      </c>
      <c r="F107" s="114">
        <f t="shared" si="10"/>
        <v>1125.3800000000001</v>
      </c>
      <c r="G107" s="114">
        <f t="shared" si="9"/>
        <v>74898.778538424987</v>
      </c>
    </row>
    <row r="108" spans="1:7" x14ac:dyDescent="0.35">
      <c r="A108" s="113">
        <f t="shared" si="11"/>
        <v>46722</v>
      </c>
      <c r="B108" s="92">
        <v>92</v>
      </c>
      <c r="C108" s="78">
        <f t="shared" si="6"/>
        <v>74898.778538424987</v>
      </c>
      <c r="D108" s="114">
        <f t="shared" si="7"/>
        <v>268.39</v>
      </c>
      <c r="E108" s="114">
        <f t="shared" si="8"/>
        <v>856.99000000000012</v>
      </c>
      <c r="F108" s="114">
        <f t="shared" si="10"/>
        <v>1125.3800000000001</v>
      </c>
      <c r="G108" s="114">
        <f t="shared" si="9"/>
        <v>74041.788538424982</v>
      </c>
    </row>
    <row r="109" spans="1:7" x14ac:dyDescent="0.35">
      <c r="A109" s="113">
        <f t="shared" si="11"/>
        <v>46753</v>
      </c>
      <c r="B109" s="92">
        <v>93</v>
      </c>
      <c r="C109" s="78">
        <f t="shared" si="6"/>
        <v>74041.788538424982</v>
      </c>
      <c r="D109" s="114">
        <f t="shared" si="7"/>
        <v>265.32</v>
      </c>
      <c r="E109" s="114">
        <f t="shared" si="8"/>
        <v>860.06000000000017</v>
      </c>
      <c r="F109" s="114">
        <f t="shared" si="10"/>
        <v>1125.3800000000001</v>
      </c>
      <c r="G109" s="114">
        <f t="shared" si="9"/>
        <v>73181.728538424984</v>
      </c>
    </row>
    <row r="110" spans="1:7" x14ac:dyDescent="0.35">
      <c r="A110" s="113">
        <f t="shared" si="11"/>
        <v>46784</v>
      </c>
      <c r="B110" s="92">
        <v>94</v>
      </c>
      <c r="C110" s="78">
        <f t="shared" si="6"/>
        <v>73181.728538424984</v>
      </c>
      <c r="D110" s="114">
        <f t="shared" si="7"/>
        <v>262.23</v>
      </c>
      <c r="E110" s="114">
        <f t="shared" si="8"/>
        <v>863.15000000000009</v>
      </c>
      <c r="F110" s="114">
        <f t="shared" si="10"/>
        <v>1125.3800000000001</v>
      </c>
      <c r="G110" s="114">
        <f t="shared" si="9"/>
        <v>72318.57853842499</v>
      </c>
    </row>
    <row r="111" spans="1:7" x14ac:dyDescent="0.35">
      <c r="A111" s="113">
        <f t="shared" si="11"/>
        <v>46813</v>
      </c>
      <c r="B111" s="92">
        <v>95</v>
      </c>
      <c r="C111" s="78">
        <f t="shared" si="6"/>
        <v>72318.57853842499</v>
      </c>
      <c r="D111" s="114">
        <f t="shared" si="7"/>
        <v>259.14</v>
      </c>
      <c r="E111" s="114">
        <f t="shared" si="8"/>
        <v>866.24000000000012</v>
      </c>
      <c r="F111" s="114">
        <f t="shared" si="10"/>
        <v>1125.3800000000001</v>
      </c>
      <c r="G111" s="114">
        <f t="shared" si="9"/>
        <v>71452.338538424985</v>
      </c>
    </row>
    <row r="112" spans="1:7" x14ac:dyDescent="0.35">
      <c r="A112" s="113">
        <f t="shared" si="11"/>
        <v>46844</v>
      </c>
      <c r="B112" s="92">
        <v>96</v>
      </c>
      <c r="C112" s="78">
        <f t="shared" si="6"/>
        <v>71452.338538424985</v>
      </c>
      <c r="D112" s="114">
        <f t="shared" si="7"/>
        <v>256.04000000000002</v>
      </c>
      <c r="E112" s="114">
        <f t="shared" si="8"/>
        <v>869.34000000000015</v>
      </c>
      <c r="F112" s="114">
        <f t="shared" si="10"/>
        <v>1125.3800000000001</v>
      </c>
      <c r="G112" s="114">
        <f t="shared" si="9"/>
        <v>70582.998538424989</v>
      </c>
    </row>
    <row r="113" spans="1:7" x14ac:dyDescent="0.35">
      <c r="A113" s="113">
        <f t="shared" si="11"/>
        <v>46874</v>
      </c>
      <c r="B113" s="92">
        <v>97</v>
      </c>
      <c r="C113" s="78">
        <f t="shared" si="6"/>
        <v>70582.998538424989</v>
      </c>
      <c r="D113" s="114">
        <f t="shared" si="7"/>
        <v>252.92</v>
      </c>
      <c r="E113" s="114">
        <f t="shared" si="8"/>
        <v>872.46000000000015</v>
      </c>
      <c r="F113" s="114">
        <f t="shared" si="10"/>
        <v>1125.3800000000001</v>
      </c>
      <c r="G113" s="114">
        <f t="shared" si="9"/>
        <v>69710.538538424982</v>
      </c>
    </row>
    <row r="114" spans="1:7" x14ac:dyDescent="0.35">
      <c r="A114" s="113">
        <f t="shared" si="11"/>
        <v>46905</v>
      </c>
      <c r="B114" s="92">
        <v>98</v>
      </c>
      <c r="C114" s="78">
        <f t="shared" si="6"/>
        <v>69710.538538424982</v>
      </c>
      <c r="D114" s="114">
        <f t="shared" si="7"/>
        <v>249.8</v>
      </c>
      <c r="E114" s="114">
        <f t="shared" si="8"/>
        <v>875.58000000000015</v>
      </c>
      <c r="F114" s="114">
        <f t="shared" si="10"/>
        <v>1125.3800000000001</v>
      </c>
      <c r="G114" s="114">
        <f t="shared" si="9"/>
        <v>68834.95853842498</v>
      </c>
    </row>
    <row r="115" spans="1:7" x14ac:dyDescent="0.35">
      <c r="A115" s="113">
        <f t="shared" si="11"/>
        <v>46935</v>
      </c>
      <c r="B115" s="92">
        <v>99</v>
      </c>
      <c r="C115" s="78">
        <f t="shared" si="6"/>
        <v>68834.95853842498</v>
      </c>
      <c r="D115" s="114">
        <f t="shared" si="7"/>
        <v>246.66</v>
      </c>
      <c r="E115" s="114">
        <f t="shared" si="8"/>
        <v>878.72000000000014</v>
      </c>
      <c r="F115" s="114">
        <f t="shared" si="10"/>
        <v>1125.3800000000001</v>
      </c>
      <c r="G115" s="114">
        <f t="shared" si="9"/>
        <v>67956.238538424979</v>
      </c>
    </row>
    <row r="116" spans="1:7" x14ac:dyDescent="0.35">
      <c r="A116" s="113">
        <f t="shared" si="11"/>
        <v>46966</v>
      </c>
      <c r="B116" s="92">
        <v>100</v>
      </c>
      <c r="C116" s="78">
        <f t="shared" si="6"/>
        <v>67956.238538424979</v>
      </c>
      <c r="D116" s="114">
        <f t="shared" si="7"/>
        <v>243.51</v>
      </c>
      <c r="E116" s="114">
        <f t="shared" si="8"/>
        <v>881.87000000000012</v>
      </c>
      <c r="F116" s="114">
        <f t="shared" si="10"/>
        <v>1125.3800000000001</v>
      </c>
      <c r="G116" s="114">
        <f t="shared" si="9"/>
        <v>67074.368538424984</v>
      </c>
    </row>
    <row r="117" spans="1:7" x14ac:dyDescent="0.35">
      <c r="A117" s="113">
        <f t="shared" si="11"/>
        <v>46997</v>
      </c>
      <c r="B117" s="92">
        <v>101</v>
      </c>
      <c r="C117" s="78">
        <f t="shared" si="6"/>
        <v>67074.368538424984</v>
      </c>
      <c r="D117" s="114">
        <f t="shared" si="7"/>
        <v>240.35</v>
      </c>
      <c r="E117" s="114">
        <f t="shared" si="8"/>
        <v>885.03000000000009</v>
      </c>
      <c r="F117" s="114">
        <f t="shared" si="10"/>
        <v>1125.3800000000001</v>
      </c>
      <c r="G117" s="114">
        <f t="shared" si="9"/>
        <v>66189.338538424985</v>
      </c>
    </row>
    <row r="118" spans="1:7" x14ac:dyDescent="0.35">
      <c r="A118" s="113">
        <f t="shared" si="11"/>
        <v>47027</v>
      </c>
      <c r="B118" s="92">
        <v>102</v>
      </c>
      <c r="C118" s="78">
        <f t="shared" si="6"/>
        <v>66189.338538424985</v>
      </c>
      <c r="D118" s="114">
        <f t="shared" si="7"/>
        <v>237.18</v>
      </c>
      <c r="E118" s="114">
        <f t="shared" si="8"/>
        <v>888.2</v>
      </c>
      <c r="F118" s="114">
        <f t="shared" si="10"/>
        <v>1125.3800000000001</v>
      </c>
      <c r="G118" s="114">
        <f t="shared" si="9"/>
        <v>65301.138538424988</v>
      </c>
    </row>
    <row r="119" spans="1:7" x14ac:dyDescent="0.35">
      <c r="A119" s="113">
        <f t="shared" si="11"/>
        <v>47058</v>
      </c>
      <c r="B119" s="92">
        <v>103</v>
      </c>
      <c r="C119" s="78">
        <f t="shared" si="6"/>
        <v>65301.138538424988</v>
      </c>
      <c r="D119" s="114">
        <f t="shared" si="7"/>
        <v>234</v>
      </c>
      <c r="E119" s="114">
        <f t="shared" si="8"/>
        <v>891.38000000000011</v>
      </c>
      <c r="F119" s="114">
        <f t="shared" si="10"/>
        <v>1125.3800000000001</v>
      </c>
      <c r="G119" s="114">
        <f t="shared" si="9"/>
        <v>64409.758538424991</v>
      </c>
    </row>
    <row r="120" spans="1:7" x14ac:dyDescent="0.35">
      <c r="A120" s="113">
        <f t="shared" si="11"/>
        <v>47088</v>
      </c>
      <c r="B120" s="92">
        <v>104</v>
      </c>
      <c r="C120" s="78">
        <f t="shared" si="6"/>
        <v>64409.758538424991</v>
      </c>
      <c r="D120" s="114">
        <f t="shared" si="7"/>
        <v>230.8</v>
      </c>
      <c r="E120" s="114">
        <f t="shared" si="8"/>
        <v>894.58000000000015</v>
      </c>
      <c r="F120" s="114">
        <f t="shared" si="10"/>
        <v>1125.3800000000001</v>
      </c>
      <c r="G120" s="114">
        <f t="shared" si="9"/>
        <v>63515.178538424989</v>
      </c>
    </row>
    <row r="121" spans="1:7" x14ac:dyDescent="0.35">
      <c r="A121" s="113">
        <f t="shared" si="11"/>
        <v>47119</v>
      </c>
      <c r="B121" s="92">
        <v>105</v>
      </c>
      <c r="C121" s="78">
        <f t="shared" si="6"/>
        <v>63515.178538424989</v>
      </c>
      <c r="D121" s="114">
        <f t="shared" si="7"/>
        <v>227.6</v>
      </c>
      <c r="E121" s="114">
        <f t="shared" si="8"/>
        <v>897.78000000000009</v>
      </c>
      <c r="F121" s="114">
        <f t="shared" si="10"/>
        <v>1125.3800000000001</v>
      </c>
      <c r="G121" s="114">
        <f t="shared" si="9"/>
        <v>62617.39853842499</v>
      </c>
    </row>
    <row r="122" spans="1:7" x14ac:dyDescent="0.35">
      <c r="A122" s="113">
        <f t="shared" si="11"/>
        <v>47150</v>
      </c>
      <c r="B122" s="92">
        <v>106</v>
      </c>
      <c r="C122" s="78">
        <f t="shared" si="6"/>
        <v>62617.39853842499</v>
      </c>
      <c r="D122" s="114">
        <f t="shared" si="7"/>
        <v>224.38</v>
      </c>
      <c r="E122" s="114">
        <f t="shared" si="8"/>
        <v>901.00000000000011</v>
      </c>
      <c r="F122" s="114">
        <f t="shared" si="10"/>
        <v>1125.3800000000001</v>
      </c>
      <c r="G122" s="114">
        <f t="shared" si="9"/>
        <v>61716.39853842499</v>
      </c>
    </row>
    <row r="123" spans="1:7" x14ac:dyDescent="0.35">
      <c r="A123" s="113">
        <f t="shared" si="11"/>
        <v>47178</v>
      </c>
      <c r="B123" s="92">
        <v>107</v>
      </c>
      <c r="C123" s="78">
        <f t="shared" si="6"/>
        <v>61716.39853842499</v>
      </c>
      <c r="D123" s="114">
        <f t="shared" si="7"/>
        <v>221.15</v>
      </c>
      <c r="E123" s="114">
        <f t="shared" si="8"/>
        <v>904.23000000000013</v>
      </c>
      <c r="F123" s="114">
        <f t="shared" si="10"/>
        <v>1125.3800000000001</v>
      </c>
      <c r="G123" s="114">
        <f t="shared" si="9"/>
        <v>60812.168538424987</v>
      </c>
    </row>
    <row r="124" spans="1:7" x14ac:dyDescent="0.35">
      <c r="A124" s="113">
        <f t="shared" si="11"/>
        <v>47209</v>
      </c>
      <c r="B124" s="92">
        <v>108</v>
      </c>
      <c r="C124" s="78">
        <f t="shared" si="6"/>
        <v>60812.168538424987</v>
      </c>
      <c r="D124" s="114">
        <f t="shared" si="7"/>
        <v>217.91</v>
      </c>
      <c r="E124" s="114">
        <f t="shared" si="8"/>
        <v>907.47000000000014</v>
      </c>
      <c r="F124" s="114">
        <f t="shared" si="10"/>
        <v>1125.3800000000001</v>
      </c>
      <c r="G124" s="114">
        <f t="shared" si="9"/>
        <v>59904.698538424986</v>
      </c>
    </row>
    <row r="125" spans="1:7" x14ac:dyDescent="0.35">
      <c r="A125" s="113">
        <f t="shared" si="11"/>
        <v>47239</v>
      </c>
      <c r="B125" s="92">
        <v>109</v>
      </c>
      <c r="C125" s="78">
        <f t="shared" si="6"/>
        <v>59904.698538424986</v>
      </c>
      <c r="D125" s="114">
        <f t="shared" si="7"/>
        <v>214.66</v>
      </c>
      <c r="E125" s="114">
        <f t="shared" si="8"/>
        <v>910.72000000000014</v>
      </c>
      <c r="F125" s="114">
        <f t="shared" si="10"/>
        <v>1125.3800000000001</v>
      </c>
      <c r="G125" s="114">
        <f t="shared" si="9"/>
        <v>58993.978538424984</v>
      </c>
    </row>
    <row r="126" spans="1:7" x14ac:dyDescent="0.35">
      <c r="A126" s="113">
        <f t="shared" si="11"/>
        <v>47270</v>
      </c>
      <c r="B126" s="92">
        <v>110</v>
      </c>
      <c r="C126" s="78">
        <f t="shared" si="6"/>
        <v>58993.978538424984</v>
      </c>
      <c r="D126" s="114">
        <f t="shared" si="7"/>
        <v>211.4</v>
      </c>
      <c r="E126" s="114">
        <f t="shared" si="8"/>
        <v>913.98000000000013</v>
      </c>
      <c r="F126" s="114">
        <f t="shared" si="10"/>
        <v>1125.3800000000001</v>
      </c>
      <c r="G126" s="114">
        <f t="shared" si="9"/>
        <v>58079.998538424981</v>
      </c>
    </row>
    <row r="127" spans="1:7" x14ac:dyDescent="0.35">
      <c r="A127" s="113">
        <f t="shared" si="11"/>
        <v>47300</v>
      </c>
      <c r="B127" s="92">
        <v>111</v>
      </c>
      <c r="C127" s="78">
        <f t="shared" si="6"/>
        <v>58079.998538424981</v>
      </c>
      <c r="D127" s="114">
        <f t="shared" si="7"/>
        <v>208.12</v>
      </c>
      <c r="E127" s="114">
        <f t="shared" si="8"/>
        <v>917.2600000000001</v>
      </c>
      <c r="F127" s="114">
        <f t="shared" si="10"/>
        <v>1125.3800000000001</v>
      </c>
      <c r="G127" s="114">
        <f t="shared" si="9"/>
        <v>57162.738538424979</v>
      </c>
    </row>
    <row r="128" spans="1:7" x14ac:dyDescent="0.35">
      <c r="A128" s="113">
        <f t="shared" si="11"/>
        <v>47331</v>
      </c>
      <c r="B128" s="92">
        <v>112</v>
      </c>
      <c r="C128" s="78">
        <f t="shared" si="6"/>
        <v>57162.738538424979</v>
      </c>
      <c r="D128" s="114">
        <f t="shared" si="7"/>
        <v>204.83</v>
      </c>
      <c r="E128" s="114">
        <f t="shared" si="8"/>
        <v>920.55000000000007</v>
      </c>
      <c r="F128" s="114">
        <f t="shared" si="10"/>
        <v>1125.3800000000001</v>
      </c>
      <c r="G128" s="114">
        <f t="shared" si="9"/>
        <v>56242.188538424976</v>
      </c>
    </row>
    <row r="129" spans="1:7" x14ac:dyDescent="0.35">
      <c r="A129" s="113">
        <f t="shared" si="11"/>
        <v>47362</v>
      </c>
      <c r="B129" s="92">
        <v>113</v>
      </c>
      <c r="C129" s="78">
        <f t="shared" si="6"/>
        <v>56242.188538424976</v>
      </c>
      <c r="D129" s="114">
        <f t="shared" si="7"/>
        <v>201.53</v>
      </c>
      <c r="E129" s="114">
        <f t="shared" si="8"/>
        <v>923.85000000000014</v>
      </c>
      <c r="F129" s="114">
        <f t="shared" si="10"/>
        <v>1125.3800000000001</v>
      </c>
      <c r="G129" s="114">
        <f t="shared" si="9"/>
        <v>55318.338538424978</v>
      </c>
    </row>
    <row r="130" spans="1:7" x14ac:dyDescent="0.35">
      <c r="A130" s="113">
        <f t="shared" si="11"/>
        <v>47392</v>
      </c>
      <c r="B130" s="92">
        <v>114</v>
      </c>
      <c r="C130" s="78">
        <f t="shared" si="6"/>
        <v>55318.338538424978</v>
      </c>
      <c r="D130" s="114">
        <f t="shared" si="7"/>
        <v>198.22</v>
      </c>
      <c r="E130" s="114">
        <f t="shared" si="8"/>
        <v>927.16000000000008</v>
      </c>
      <c r="F130" s="114">
        <f t="shared" si="10"/>
        <v>1125.3800000000001</v>
      </c>
      <c r="G130" s="114">
        <f t="shared" si="9"/>
        <v>54391.178538424974</v>
      </c>
    </row>
    <row r="131" spans="1:7" x14ac:dyDescent="0.35">
      <c r="A131" s="113">
        <f t="shared" si="11"/>
        <v>47423</v>
      </c>
      <c r="B131" s="92">
        <v>115</v>
      </c>
      <c r="C131" s="78">
        <f t="shared" si="6"/>
        <v>54391.178538424974</v>
      </c>
      <c r="D131" s="114">
        <f t="shared" si="7"/>
        <v>194.9</v>
      </c>
      <c r="E131" s="114">
        <f t="shared" si="8"/>
        <v>930.48000000000013</v>
      </c>
      <c r="F131" s="114">
        <f t="shared" si="10"/>
        <v>1125.3800000000001</v>
      </c>
      <c r="G131" s="114">
        <f t="shared" si="9"/>
        <v>53460.698538424971</v>
      </c>
    </row>
    <row r="132" spans="1:7" x14ac:dyDescent="0.35">
      <c r="A132" s="113">
        <f t="shared" si="11"/>
        <v>47453</v>
      </c>
      <c r="B132" s="92">
        <v>116</v>
      </c>
      <c r="C132" s="78">
        <f t="shared" si="6"/>
        <v>53460.698538424971</v>
      </c>
      <c r="D132" s="114">
        <f t="shared" si="7"/>
        <v>191.57</v>
      </c>
      <c r="E132" s="114">
        <f t="shared" si="8"/>
        <v>933.81000000000017</v>
      </c>
      <c r="F132" s="114">
        <f t="shared" si="10"/>
        <v>1125.3800000000001</v>
      </c>
      <c r="G132" s="114">
        <f t="shared" si="9"/>
        <v>52526.888538424973</v>
      </c>
    </row>
    <row r="133" spans="1:7" x14ac:dyDescent="0.35">
      <c r="A133" s="113">
        <f t="shared" si="11"/>
        <v>47484</v>
      </c>
      <c r="B133" s="92">
        <v>117</v>
      </c>
      <c r="C133" s="78">
        <f t="shared" si="6"/>
        <v>52526.888538424973</v>
      </c>
      <c r="D133" s="114">
        <f t="shared" si="7"/>
        <v>188.22</v>
      </c>
      <c r="E133" s="114">
        <f t="shared" si="8"/>
        <v>937.16000000000008</v>
      </c>
      <c r="F133" s="114">
        <f t="shared" si="10"/>
        <v>1125.3800000000001</v>
      </c>
      <c r="G133" s="114">
        <f t="shared" si="9"/>
        <v>51589.72853842497</v>
      </c>
    </row>
    <row r="134" spans="1:7" x14ac:dyDescent="0.35">
      <c r="A134" s="113">
        <f t="shared" si="11"/>
        <v>47515</v>
      </c>
      <c r="B134" s="92">
        <v>118</v>
      </c>
      <c r="C134" s="78">
        <f t="shared" si="6"/>
        <v>51589.72853842497</v>
      </c>
      <c r="D134" s="114">
        <f t="shared" si="7"/>
        <v>184.86</v>
      </c>
      <c r="E134" s="114">
        <f t="shared" si="8"/>
        <v>940.5200000000001</v>
      </c>
      <c r="F134" s="114">
        <f t="shared" si="10"/>
        <v>1125.3800000000001</v>
      </c>
      <c r="G134" s="114">
        <f t="shared" si="9"/>
        <v>50649.208538424973</v>
      </c>
    </row>
    <row r="135" spans="1:7" x14ac:dyDescent="0.35">
      <c r="A135" s="113">
        <f t="shared" si="11"/>
        <v>47543</v>
      </c>
      <c r="B135" s="92">
        <v>119</v>
      </c>
      <c r="C135" s="78">
        <f t="shared" si="6"/>
        <v>50649.208538424973</v>
      </c>
      <c r="D135" s="114">
        <f t="shared" si="7"/>
        <v>181.49</v>
      </c>
      <c r="E135" s="114">
        <f t="shared" si="8"/>
        <v>943.8900000000001</v>
      </c>
      <c r="F135" s="114">
        <f t="shared" si="10"/>
        <v>1125.3800000000001</v>
      </c>
      <c r="G135" s="114">
        <f t="shared" si="9"/>
        <v>49705.318538424974</v>
      </c>
    </row>
    <row r="136" spans="1:7" x14ac:dyDescent="0.35">
      <c r="A136" s="113">
        <f t="shared" si="11"/>
        <v>47574</v>
      </c>
      <c r="B136" s="92">
        <v>120</v>
      </c>
      <c r="C136" s="78">
        <f t="shared" si="6"/>
        <v>49705.318538424974</v>
      </c>
      <c r="D136" s="114">
        <f t="shared" si="7"/>
        <v>178.11</v>
      </c>
      <c r="E136" s="114">
        <f t="shared" si="8"/>
        <v>947.2700000000001</v>
      </c>
      <c r="F136" s="114">
        <f t="shared" si="10"/>
        <v>1125.3800000000001</v>
      </c>
      <c r="G136" s="114">
        <f t="shared" si="9"/>
        <v>48758.048538424977</v>
      </c>
    </row>
    <row r="137" spans="1:7" x14ac:dyDescent="0.35">
      <c r="A137" s="113">
        <f t="shared" si="11"/>
        <v>47604</v>
      </c>
      <c r="B137" s="92">
        <v>121</v>
      </c>
      <c r="C137" s="78">
        <f t="shared" si="6"/>
        <v>48758.048538424977</v>
      </c>
      <c r="D137" s="114">
        <f t="shared" si="7"/>
        <v>174.72</v>
      </c>
      <c r="E137" s="114">
        <f t="shared" si="8"/>
        <v>950.66000000000008</v>
      </c>
      <c r="F137" s="114">
        <f t="shared" si="10"/>
        <v>1125.3800000000001</v>
      </c>
      <c r="G137" s="114">
        <f t="shared" si="9"/>
        <v>47807.388538424973</v>
      </c>
    </row>
    <row r="138" spans="1:7" x14ac:dyDescent="0.35">
      <c r="A138" s="113">
        <f t="shared" si="11"/>
        <v>47635</v>
      </c>
      <c r="B138" s="92">
        <v>122</v>
      </c>
      <c r="C138" s="78">
        <f t="shared" si="6"/>
        <v>47807.388538424973</v>
      </c>
      <c r="D138" s="114">
        <f t="shared" si="7"/>
        <v>171.31</v>
      </c>
      <c r="E138" s="114">
        <f t="shared" si="8"/>
        <v>954.07000000000016</v>
      </c>
      <c r="F138" s="114">
        <f t="shared" si="10"/>
        <v>1125.3800000000001</v>
      </c>
      <c r="G138" s="114">
        <f t="shared" si="9"/>
        <v>46853.318538424974</v>
      </c>
    </row>
    <row r="139" spans="1:7" x14ac:dyDescent="0.35">
      <c r="A139" s="113">
        <f t="shared" si="11"/>
        <v>47665</v>
      </c>
      <c r="B139" s="92">
        <v>123</v>
      </c>
      <c r="C139" s="78">
        <f t="shared" si="6"/>
        <v>46853.318538424974</v>
      </c>
      <c r="D139" s="114">
        <f t="shared" si="7"/>
        <v>167.89</v>
      </c>
      <c r="E139" s="114">
        <f t="shared" si="8"/>
        <v>957.49000000000012</v>
      </c>
      <c r="F139" s="114">
        <f t="shared" si="10"/>
        <v>1125.3800000000001</v>
      </c>
      <c r="G139" s="114">
        <f t="shared" si="9"/>
        <v>45895.828538424976</v>
      </c>
    </row>
    <row r="140" spans="1:7" x14ac:dyDescent="0.35">
      <c r="A140" s="113">
        <f t="shared" si="11"/>
        <v>47696</v>
      </c>
      <c r="B140" s="92">
        <v>124</v>
      </c>
      <c r="C140" s="78">
        <f t="shared" si="6"/>
        <v>45895.828538424976</v>
      </c>
      <c r="D140" s="114">
        <f t="shared" si="7"/>
        <v>164.46</v>
      </c>
      <c r="E140" s="114">
        <f t="shared" si="8"/>
        <v>960.92000000000007</v>
      </c>
      <c r="F140" s="114">
        <f t="shared" si="10"/>
        <v>1125.3800000000001</v>
      </c>
      <c r="G140" s="114">
        <f t="shared" si="9"/>
        <v>44934.908538424977</v>
      </c>
    </row>
    <row r="141" spans="1:7" x14ac:dyDescent="0.35">
      <c r="A141" s="113">
        <f t="shared" si="11"/>
        <v>47727</v>
      </c>
      <c r="B141" s="92">
        <v>125</v>
      </c>
      <c r="C141" s="78">
        <f t="shared" ref="C141:C160" si="12">G140</f>
        <v>44934.908538424977</v>
      </c>
      <c r="D141" s="114">
        <f t="shared" ref="D141:D160" si="13">ROUND(C141*$E$13/12,2)</f>
        <v>161.02000000000001</v>
      </c>
      <c r="E141" s="114">
        <f t="shared" ref="E141:E160" si="14">F141-D141</f>
        <v>964.36000000000013</v>
      </c>
      <c r="F141" s="114">
        <f t="shared" si="10"/>
        <v>1125.3800000000001</v>
      </c>
      <c r="G141" s="114">
        <f t="shared" ref="G141:G160" si="15">C141-E141</f>
        <v>43970.548538424977</v>
      </c>
    </row>
    <row r="142" spans="1:7" x14ac:dyDescent="0.35">
      <c r="A142" s="113">
        <f t="shared" si="11"/>
        <v>47757</v>
      </c>
      <c r="B142" s="92">
        <v>126</v>
      </c>
      <c r="C142" s="78">
        <f t="shared" si="12"/>
        <v>43970.548538424977</v>
      </c>
      <c r="D142" s="114">
        <f t="shared" si="13"/>
        <v>157.56</v>
      </c>
      <c r="E142" s="114">
        <f t="shared" si="14"/>
        <v>967.82000000000016</v>
      </c>
      <c r="F142" s="114">
        <f t="shared" si="10"/>
        <v>1125.3800000000001</v>
      </c>
      <c r="G142" s="114">
        <f t="shared" si="15"/>
        <v>43002.728538424977</v>
      </c>
    </row>
    <row r="143" spans="1:7" x14ac:dyDescent="0.35">
      <c r="A143" s="113">
        <f t="shared" si="11"/>
        <v>47788</v>
      </c>
      <c r="B143" s="92">
        <v>127</v>
      </c>
      <c r="C143" s="78">
        <f t="shared" si="12"/>
        <v>43002.728538424977</v>
      </c>
      <c r="D143" s="114">
        <f t="shared" si="13"/>
        <v>154.09</v>
      </c>
      <c r="E143" s="114">
        <f t="shared" si="14"/>
        <v>971.29000000000008</v>
      </c>
      <c r="F143" s="114">
        <f t="shared" si="10"/>
        <v>1125.3800000000001</v>
      </c>
      <c r="G143" s="114">
        <f t="shared" si="15"/>
        <v>42031.438538424976</v>
      </c>
    </row>
    <row r="144" spans="1:7" x14ac:dyDescent="0.35">
      <c r="A144" s="113">
        <f t="shared" si="11"/>
        <v>47818</v>
      </c>
      <c r="B144" s="92">
        <v>128</v>
      </c>
      <c r="C144" s="78">
        <f t="shared" si="12"/>
        <v>42031.438538424976</v>
      </c>
      <c r="D144" s="114">
        <f t="shared" si="13"/>
        <v>150.61000000000001</v>
      </c>
      <c r="E144" s="114">
        <f t="shared" si="14"/>
        <v>974.7700000000001</v>
      </c>
      <c r="F144" s="114">
        <f t="shared" si="10"/>
        <v>1125.3800000000001</v>
      </c>
      <c r="G144" s="114">
        <f t="shared" si="15"/>
        <v>41056.668538424979</v>
      </c>
    </row>
    <row r="145" spans="1:7" x14ac:dyDescent="0.35">
      <c r="A145" s="113">
        <f t="shared" si="11"/>
        <v>47849</v>
      </c>
      <c r="B145" s="92">
        <v>129</v>
      </c>
      <c r="C145" s="78">
        <f t="shared" si="12"/>
        <v>41056.668538424979</v>
      </c>
      <c r="D145" s="114">
        <f t="shared" si="13"/>
        <v>147.12</v>
      </c>
      <c r="E145" s="114">
        <f t="shared" si="14"/>
        <v>978.2600000000001</v>
      </c>
      <c r="F145" s="114">
        <f t="shared" si="10"/>
        <v>1125.3800000000001</v>
      </c>
      <c r="G145" s="114">
        <f t="shared" si="15"/>
        <v>40078.408538424977</v>
      </c>
    </row>
    <row r="146" spans="1:7" x14ac:dyDescent="0.35">
      <c r="A146" s="113">
        <f t="shared" si="11"/>
        <v>47880</v>
      </c>
      <c r="B146" s="92">
        <v>130</v>
      </c>
      <c r="C146" s="78">
        <f t="shared" si="12"/>
        <v>40078.408538424977</v>
      </c>
      <c r="D146" s="114">
        <f t="shared" si="13"/>
        <v>143.61000000000001</v>
      </c>
      <c r="E146" s="114">
        <f t="shared" si="14"/>
        <v>981.7700000000001</v>
      </c>
      <c r="F146" s="114">
        <f t="shared" si="10"/>
        <v>1125.3800000000001</v>
      </c>
      <c r="G146" s="114">
        <f t="shared" si="15"/>
        <v>39096.638538424981</v>
      </c>
    </row>
    <row r="147" spans="1:7" x14ac:dyDescent="0.35">
      <c r="A147" s="113">
        <f t="shared" si="11"/>
        <v>47908</v>
      </c>
      <c r="B147" s="92">
        <v>131</v>
      </c>
      <c r="C147" s="78">
        <f t="shared" si="12"/>
        <v>39096.638538424981</v>
      </c>
      <c r="D147" s="114">
        <f t="shared" si="13"/>
        <v>140.1</v>
      </c>
      <c r="E147" s="114">
        <f t="shared" si="14"/>
        <v>985.28000000000009</v>
      </c>
      <c r="F147" s="114">
        <f t="shared" ref="F147:F160" si="16">F146</f>
        <v>1125.3800000000001</v>
      </c>
      <c r="G147" s="114">
        <f t="shared" si="15"/>
        <v>38111.358538424982</v>
      </c>
    </row>
    <row r="148" spans="1:7" x14ac:dyDescent="0.35">
      <c r="A148" s="113">
        <f t="shared" ref="A148:A160" si="17">EDATE(A147,1)</f>
        <v>47939</v>
      </c>
      <c r="B148" s="92">
        <v>132</v>
      </c>
      <c r="C148" s="78">
        <f t="shared" si="12"/>
        <v>38111.358538424982</v>
      </c>
      <c r="D148" s="114">
        <f t="shared" si="13"/>
        <v>136.57</v>
      </c>
      <c r="E148" s="114">
        <f t="shared" si="14"/>
        <v>988.81000000000017</v>
      </c>
      <c r="F148" s="114">
        <f t="shared" si="16"/>
        <v>1125.3800000000001</v>
      </c>
      <c r="G148" s="114">
        <f t="shared" si="15"/>
        <v>37122.548538424984</v>
      </c>
    </row>
    <row r="149" spans="1:7" x14ac:dyDescent="0.35">
      <c r="A149" s="113">
        <f t="shared" si="17"/>
        <v>47969</v>
      </c>
      <c r="B149" s="92">
        <v>133</v>
      </c>
      <c r="C149" s="78">
        <f t="shared" si="12"/>
        <v>37122.548538424984</v>
      </c>
      <c r="D149" s="114">
        <f t="shared" si="13"/>
        <v>133.02000000000001</v>
      </c>
      <c r="E149" s="114">
        <f t="shared" si="14"/>
        <v>992.36000000000013</v>
      </c>
      <c r="F149" s="114">
        <f t="shared" si="16"/>
        <v>1125.3800000000001</v>
      </c>
      <c r="G149" s="114">
        <f t="shared" si="15"/>
        <v>36130.188538424984</v>
      </c>
    </row>
    <row r="150" spans="1:7" x14ac:dyDescent="0.35">
      <c r="A150" s="113">
        <f t="shared" si="17"/>
        <v>48000</v>
      </c>
      <c r="B150" s="92">
        <v>134</v>
      </c>
      <c r="C150" s="78">
        <f t="shared" si="12"/>
        <v>36130.188538424984</v>
      </c>
      <c r="D150" s="114">
        <f t="shared" si="13"/>
        <v>129.47</v>
      </c>
      <c r="E150" s="114">
        <f t="shared" si="14"/>
        <v>995.91000000000008</v>
      </c>
      <c r="F150" s="114">
        <f t="shared" si="16"/>
        <v>1125.3800000000001</v>
      </c>
      <c r="G150" s="114">
        <f t="shared" si="15"/>
        <v>35134.27853842498</v>
      </c>
    </row>
    <row r="151" spans="1:7" x14ac:dyDescent="0.35">
      <c r="A151" s="113">
        <f t="shared" si="17"/>
        <v>48030</v>
      </c>
      <c r="B151" s="92">
        <v>135</v>
      </c>
      <c r="C151" s="78">
        <f t="shared" si="12"/>
        <v>35134.27853842498</v>
      </c>
      <c r="D151" s="114">
        <f t="shared" si="13"/>
        <v>125.9</v>
      </c>
      <c r="E151" s="114">
        <f t="shared" si="14"/>
        <v>999.48000000000013</v>
      </c>
      <c r="F151" s="114">
        <f t="shared" si="16"/>
        <v>1125.3800000000001</v>
      </c>
      <c r="G151" s="114">
        <f t="shared" si="15"/>
        <v>34134.798538424977</v>
      </c>
    </row>
    <row r="152" spans="1:7" x14ac:dyDescent="0.35">
      <c r="A152" s="113">
        <f t="shared" si="17"/>
        <v>48061</v>
      </c>
      <c r="B152" s="92">
        <v>136</v>
      </c>
      <c r="C152" s="78">
        <f t="shared" si="12"/>
        <v>34134.798538424977</v>
      </c>
      <c r="D152" s="114">
        <f t="shared" si="13"/>
        <v>122.32</v>
      </c>
      <c r="E152" s="114">
        <f t="shared" si="14"/>
        <v>1003.0600000000002</v>
      </c>
      <c r="F152" s="114">
        <f t="shared" si="16"/>
        <v>1125.3800000000001</v>
      </c>
      <c r="G152" s="114">
        <f t="shared" si="15"/>
        <v>33131.738538424979</v>
      </c>
    </row>
    <row r="153" spans="1:7" x14ac:dyDescent="0.35">
      <c r="A153" s="113">
        <f t="shared" si="17"/>
        <v>48092</v>
      </c>
      <c r="B153" s="92">
        <v>137</v>
      </c>
      <c r="C153" s="78">
        <f t="shared" si="12"/>
        <v>33131.738538424979</v>
      </c>
      <c r="D153" s="114">
        <f t="shared" si="13"/>
        <v>118.72</v>
      </c>
      <c r="E153" s="114">
        <f t="shared" si="14"/>
        <v>1006.6600000000001</v>
      </c>
      <c r="F153" s="114">
        <f t="shared" si="16"/>
        <v>1125.3800000000001</v>
      </c>
      <c r="G153" s="114">
        <f t="shared" si="15"/>
        <v>32125.078538424979</v>
      </c>
    </row>
    <row r="154" spans="1:7" x14ac:dyDescent="0.35">
      <c r="A154" s="113">
        <f t="shared" si="17"/>
        <v>48122</v>
      </c>
      <c r="B154" s="92">
        <v>138</v>
      </c>
      <c r="C154" s="78">
        <f t="shared" si="12"/>
        <v>32125.078538424979</v>
      </c>
      <c r="D154" s="114">
        <f t="shared" si="13"/>
        <v>115.11</v>
      </c>
      <c r="E154" s="114">
        <f t="shared" si="14"/>
        <v>1010.2700000000001</v>
      </c>
      <c r="F154" s="114">
        <f t="shared" si="16"/>
        <v>1125.3800000000001</v>
      </c>
      <c r="G154" s="114">
        <f t="shared" si="15"/>
        <v>31114.808538424979</v>
      </c>
    </row>
    <row r="155" spans="1:7" x14ac:dyDescent="0.35">
      <c r="A155" s="113">
        <f t="shared" si="17"/>
        <v>48153</v>
      </c>
      <c r="B155" s="92">
        <v>139</v>
      </c>
      <c r="C155" s="78">
        <f t="shared" si="12"/>
        <v>31114.808538424979</v>
      </c>
      <c r="D155" s="114">
        <f t="shared" si="13"/>
        <v>111.49</v>
      </c>
      <c r="E155" s="114">
        <f t="shared" si="14"/>
        <v>1013.8900000000001</v>
      </c>
      <c r="F155" s="114">
        <f t="shared" si="16"/>
        <v>1125.3800000000001</v>
      </c>
      <c r="G155" s="114">
        <f t="shared" si="15"/>
        <v>30100.918538424979</v>
      </c>
    </row>
    <row r="156" spans="1:7" x14ac:dyDescent="0.35">
      <c r="A156" s="113">
        <f t="shared" si="17"/>
        <v>48183</v>
      </c>
      <c r="B156" s="92">
        <v>140</v>
      </c>
      <c r="C156" s="78">
        <f t="shared" si="12"/>
        <v>30100.918538424979</v>
      </c>
      <c r="D156" s="114">
        <f t="shared" si="13"/>
        <v>107.86</v>
      </c>
      <c r="E156" s="114">
        <f t="shared" si="14"/>
        <v>1017.5200000000001</v>
      </c>
      <c r="F156" s="114">
        <f t="shared" si="16"/>
        <v>1125.3800000000001</v>
      </c>
      <c r="G156" s="114">
        <f t="shared" si="15"/>
        <v>29083.398538424979</v>
      </c>
    </row>
    <row r="157" spans="1:7" x14ac:dyDescent="0.35">
      <c r="A157" s="113">
        <f t="shared" si="17"/>
        <v>48214</v>
      </c>
      <c r="B157" s="92">
        <v>141</v>
      </c>
      <c r="C157" s="78">
        <f t="shared" si="12"/>
        <v>29083.398538424979</v>
      </c>
      <c r="D157" s="114">
        <f t="shared" si="13"/>
        <v>104.22</v>
      </c>
      <c r="E157" s="114">
        <f t="shared" si="14"/>
        <v>1021.1600000000001</v>
      </c>
      <c r="F157" s="114">
        <f t="shared" si="16"/>
        <v>1125.3800000000001</v>
      </c>
      <c r="G157" s="114">
        <f t="shared" si="15"/>
        <v>28062.238538424979</v>
      </c>
    </row>
    <row r="158" spans="1:7" x14ac:dyDescent="0.35">
      <c r="A158" s="113">
        <f t="shared" si="17"/>
        <v>48245</v>
      </c>
      <c r="B158" s="92">
        <v>142</v>
      </c>
      <c r="C158" s="78">
        <f t="shared" si="12"/>
        <v>28062.238538424979</v>
      </c>
      <c r="D158" s="114">
        <f t="shared" si="13"/>
        <v>100.56</v>
      </c>
      <c r="E158" s="114">
        <f t="shared" si="14"/>
        <v>1024.8200000000002</v>
      </c>
      <c r="F158" s="114">
        <f t="shared" si="16"/>
        <v>1125.3800000000001</v>
      </c>
      <c r="G158" s="114">
        <f t="shared" si="15"/>
        <v>27037.418538424979</v>
      </c>
    </row>
    <row r="159" spans="1:7" x14ac:dyDescent="0.35">
      <c r="A159" s="113">
        <f t="shared" si="17"/>
        <v>48274</v>
      </c>
      <c r="B159" s="92">
        <v>143</v>
      </c>
      <c r="C159" s="78">
        <f t="shared" si="12"/>
        <v>27037.418538424979</v>
      </c>
      <c r="D159" s="114">
        <f t="shared" si="13"/>
        <v>96.88</v>
      </c>
      <c r="E159" s="114">
        <f t="shared" si="14"/>
        <v>1028.5</v>
      </c>
      <c r="F159" s="114">
        <f t="shared" si="16"/>
        <v>1125.3800000000001</v>
      </c>
      <c r="G159" s="114">
        <f t="shared" si="15"/>
        <v>26008.918538424979</v>
      </c>
    </row>
    <row r="160" spans="1:7" x14ac:dyDescent="0.35">
      <c r="A160" s="113">
        <f t="shared" si="17"/>
        <v>48305</v>
      </c>
      <c r="B160" s="92">
        <v>144</v>
      </c>
      <c r="C160" s="78">
        <f t="shared" si="12"/>
        <v>26008.918538424979</v>
      </c>
      <c r="D160" s="114">
        <f t="shared" si="13"/>
        <v>93.2</v>
      </c>
      <c r="E160" s="114">
        <f t="shared" si="14"/>
        <v>1032.18</v>
      </c>
      <c r="F160" s="114">
        <f t="shared" si="16"/>
        <v>1125.3800000000001</v>
      </c>
      <c r="G160" s="114">
        <f t="shared" si="15"/>
        <v>24976.738538424979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60"/>
  <sheetViews>
    <sheetView topLeftCell="A12" workbookViewId="0">
      <selection activeCell="F17" sqref="F17"/>
    </sheetView>
  </sheetViews>
  <sheetFormatPr defaultRowHeight="14.5" x14ac:dyDescent="0.35"/>
  <cols>
    <col min="1" max="1" width="9.26953125" style="71" customWidth="1"/>
    <col min="2" max="2" width="7.7265625" style="71" customWidth="1"/>
    <col min="3" max="3" width="14.54296875" style="71" customWidth="1"/>
    <col min="4" max="4" width="14.453125" style="71" customWidth="1"/>
    <col min="5" max="7" width="14.54296875" style="71" customWidth="1"/>
    <col min="8" max="10" width="9.26953125" style="71"/>
    <col min="11" max="11" width="11" style="71" customWidth="1"/>
    <col min="12" max="257" width="9.26953125" style="71"/>
    <col min="258" max="258" width="7.7265625" style="71" customWidth="1"/>
    <col min="259" max="259" width="14.54296875" style="71" customWidth="1"/>
    <col min="260" max="260" width="14.453125" style="71" customWidth="1"/>
    <col min="261" max="263" width="14.54296875" style="71" customWidth="1"/>
    <col min="264" max="266" width="9.26953125" style="71"/>
    <col min="267" max="267" width="11" style="71" customWidth="1"/>
    <col min="268" max="513" width="9.26953125" style="71"/>
    <col min="514" max="514" width="7.7265625" style="71" customWidth="1"/>
    <col min="515" max="515" width="14.54296875" style="71" customWidth="1"/>
    <col min="516" max="516" width="14.453125" style="71" customWidth="1"/>
    <col min="517" max="519" width="14.54296875" style="71" customWidth="1"/>
    <col min="520" max="522" width="9.26953125" style="71"/>
    <col min="523" max="523" width="11" style="71" customWidth="1"/>
    <col min="524" max="769" width="9.26953125" style="71"/>
    <col min="770" max="770" width="7.7265625" style="71" customWidth="1"/>
    <col min="771" max="771" width="14.54296875" style="71" customWidth="1"/>
    <col min="772" max="772" width="14.453125" style="71" customWidth="1"/>
    <col min="773" max="775" width="14.54296875" style="71" customWidth="1"/>
    <col min="776" max="778" width="9.26953125" style="71"/>
    <col min="779" max="779" width="11" style="71" customWidth="1"/>
    <col min="780" max="1025" width="9.26953125" style="71"/>
    <col min="1026" max="1026" width="7.7265625" style="71" customWidth="1"/>
    <col min="1027" max="1027" width="14.54296875" style="71" customWidth="1"/>
    <col min="1028" max="1028" width="14.453125" style="71" customWidth="1"/>
    <col min="1029" max="1031" width="14.54296875" style="71" customWidth="1"/>
    <col min="1032" max="1034" width="9.26953125" style="71"/>
    <col min="1035" max="1035" width="11" style="71" customWidth="1"/>
    <col min="1036" max="1281" width="9.26953125" style="71"/>
    <col min="1282" max="1282" width="7.7265625" style="71" customWidth="1"/>
    <col min="1283" max="1283" width="14.54296875" style="71" customWidth="1"/>
    <col min="1284" max="1284" width="14.453125" style="71" customWidth="1"/>
    <col min="1285" max="1287" width="14.54296875" style="71" customWidth="1"/>
    <col min="1288" max="1290" width="9.26953125" style="71"/>
    <col min="1291" max="1291" width="11" style="71" customWidth="1"/>
    <col min="1292" max="1537" width="9.26953125" style="71"/>
    <col min="1538" max="1538" width="7.7265625" style="71" customWidth="1"/>
    <col min="1539" max="1539" width="14.54296875" style="71" customWidth="1"/>
    <col min="1540" max="1540" width="14.453125" style="71" customWidth="1"/>
    <col min="1541" max="1543" width="14.54296875" style="71" customWidth="1"/>
    <col min="1544" max="1546" width="9.26953125" style="71"/>
    <col min="1547" max="1547" width="11" style="71" customWidth="1"/>
    <col min="1548" max="1793" width="9.26953125" style="71"/>
    <col min="1794" max="1794" width="7.7265625" style="71" customWidth="1"/>
    <col min="1795" max="1795" width="14.54296875" style="71" customWidth="1"/>
    <col min="1796" max="1796" width="14.453125" style="71" customWidth="1"/>
    <col min="1797" max="1799" width="14.54296875" style="71" customWidth="1"/>
    <col min="1800" max="1802" width="9.26953125" style="71"/>
    <col min="1803" max="1803" width="11" style="71" customWidth="1"/>
    <col min="1804" max="2049" width="9.26953125" style="71"/>
    <col min="2050" max="2050" width="7.7265625" style="71" customWidth="1"/>
    <col min="2051" max="2051" width="14.54296875" style="71" customWidth="1"/>
    <col min="2052" max="2052" width="14.453125" style="71" customWidth="1"/>
    <col min="2053" max="2055" width="14.54296875" style="71" customWidth="1"/>
    <col min="2056" max="2058" width="9.26953125" style="71"/>
    <col min="2059" max="2059" width="11" style="71" customWidth="1"/>
    <col min="2060" max="2305" width="9.26953125" style="71"/>
    <col min="2306" max="2306" width="7.7265625" style="71" customWidth="1"/>
    <col min="2307" max="2307" width="14.54296875" style="71" customWidth="1"/>
    <col min="2308" max="2308" width="14.453125" style="71" customWidth="1"/>
    <col min="2309" max="2311" width="14.54296875" style="71" customWidth="1"/>
    <col min="2312" max="2314" width="9.26953125" style="71"/>
    <col min="2315" max="2315" width="11" style="71" customWidth="1"/>
    <col min="2316" max="2561" width="9.26953125" style="71"/>
    <col min="2562" max="2562" width="7.7265625" style="71" customWidth="1"/>
    <col min="2563" max="2563" width="14.54296875" style="71" customWidth="1"/>
    <col min="2564" max="2564" width="14.453125" style="71" customWidth="1"/>
    <col min="2565" max="2567" width="14.54296875" style="71" customWidth="1"/>
    <col min="2568" max="2570" width="9.26953125" style="71"/>
    <col min="2571" max="2571" width="11" style="71" customWidth="1"/>
    <col min="2572" max="2817" width="9.26953125" style="71"/>
    <col min="2818" max="2818" width="7.7265625" style="71" customWidth="1"/>
    <col min="2819" max="2819" width="14.54296875" style="71" customWidth="1"/>
    <col min="2820" max="2820" width="14.453125" style="71" customWidth="1"/>
    <col min="2821" max="2823" width="14.54296875" style="71" customWidth="1"/>
    <col min="2824" max="2826" width="9.26953125" style="71"/>
    <col min="2827" max="2827" width="11" style="71" customWidth="1"/>
    <col min="2828" max="3073" width="9.26953125" style="71"/>
    <col min="3074" max="3074" width="7.7265625" style="71" customWidth="1"/>
    <col min="3075" max="3075" width="14.54296875" style="71" customWidth="1"/>
    <col min="3076" max="3076" width="14.453125" style="71" customWidth="1"/>
    <col min="3077" max="3079" width="14.54296875" style="71" customWidth="1"/>
    <col min="3080" max="3082" width="9.26953125" style="71"/>
    <col min="3083" max="3083" width="11" style="71" customWidth="1"/>
    <col min="3084" max="3329" width="9.26953125" style="71"/>
    <col min="3330" max="3330" width="7.7265625" style="71" customWidth="1"/>
    <col min="3331" max="3331" width="14.54296875" style="71" customWidth="1"/>
    <col min="3332" max="3332" width="14.453125" style="71" customWidth="1"/>
    <col min="3333" max="3335" width="14.54296875" style="71" customWidth="1"/>
    <col min="3336" max="3338" width="9.26953125" style="71"/>
    <col min="3339" max="3339" width="11" style="71" customWidth="1"/>
    <col min="3340" max="3585" width="9.26953125" style="71"/>
    <col min="3586" max="3586" width="7.7265625" style="71" customWidth="1"/>
    <col min="3587" max="3587" width="14.54296875" style="71" customWidth="1"/>
    <col min="3588" max="3588" width="14.453125" style="71" customWidth="1"/>
    <col min="3589" max="3591" width="14.54296875" style="71" customWidth="1"/>
    <col min="3592" max="3594" width="9.26953125" style="71"/>
    <col min="3595" max="3595" width="11" style="71" customWidth="1"/>
    <col min="3596" max="3841" width="9.26953125" style="71"/>
    <col min="3842" max="3842" width="7.7265625" style="71" customWidth="1"/>
    <col min="3843" max="3843" width="14.54296875" style="71" customWidth="1"/>
    <col min="3844" max="3844" width="14.453125" style="71" customWidth="1"/>
    <col min="3845" max="3847" width="14.54296875" style="71" customWidth="1"/>
    <col min="3848" max="3850" width="9.26953125" style="71"/>
    <col min="3851" max="3851" width="11" style="71" customWidth="1"/>
    <col min="3852" max="4097" width="9.26953125" style="71"/>
    <col min="4098" max="4098" width="7.7265625" style="71" customWidth="1"/>
    <col min="4099" max="4099" width="14.54296875" style="71" customWidth="1"/>
    <col min="4100" max="4100" width="14.453125" style="71" customWidth="1"/>
    <col min="4101" max="4103" width="14.54296875" style="71" customWidth="1"/>
    <col min="4104" max="4106" width="9.26953125" style="71"/>
    <col min="4107" max="4107" width="11" style="71" customWidth="1"/>
    <col min="4108" max="4353" width="9.26953125" style="71"/>
    <col min="4354" max="4354" width="7.7265625" style="71" customWidth="1"/>
    <col min="4355" max="4355" width="14.54296875" style="71" customWidth="1"/>
    <col min="4356" max="4356" width="14.453125" style="71" customWidth="1"/>
    <col min="4357" max="4359" width="14.54296875" style="71" customWidth="1"/>
    <col min="4360" max="4362" width="9.26953125" style="71"/>
    <col min="4363" max="4363" width="11" style="71" customWidth="1"/>
    <col min="4364" max="4609" width="9.26953125" style="71"/>
    <col min="4610" max="4610" width="7.7265625" style="71" customWidth="1"/>
    <col min="4611" max="4611" width="14.54296875" style="71" customWidth="1"/>
    <col min="4612" max="4612" width="14.453125" style="71" customWidth="1"/>
    <col min="4613" max="4615" width="14.54296875" style="71" customWidth="1"/>
    <col min="4616" max="4618" width="9.26953125" style="71"/>
    <col min="4619" max="4619" width="11" style="71" customWidth="1"/>
    <col min="4620" max="4865" width="9.26953125" style="71"/>
    <col min="4866" max="4866" width="7.7265625" style="71" customWidth="1"/>
    <col min="4867" max="4867" width="14.54296875" style="71" customWidth="1"/>
    <col min="4868" max="4868" width="14.453125" style="71" customWidth="1"/>
    <col min="4869" max="4871" width="14.54296875" style="71" customWidth="1"/>
    <col min="4872" max="4874" width="9.26953125" style="71"/>
    <col min="4875" max="4875" width="11" style="71" customWidth="1"/>
    <col min="4876" max="5121" width="9.26953125" style="71"/>
    <col min="5122" max="5122" width="7.7265625" style="71" customWidth="1"/>
    <col min="5123" max="5123" width="14.54296875" style="71" customWidth="1"/>
    <col min="5124" max="5124" width="14.453125" style="71" customWidth="1"/>
    <col min="5125" max="5127" width="14.54296875" style="71" customWidth="1"/>
    <col min="5128" max="5130" width="9.26953125" style="71"/>
    <col min="5131" max="5131" width="11" style="71" customWidth="1"/>
    <col min="5132" max="5377" width="9.26953125" style="71"/>
    <col min="5378" max="5378" width="7.7265625" style="71" customWidth="1"/>
    <col min="5379" max="5379" width="14.54296875" style="71" customWidth="1"/>
    <col min="5380" max="5380" width="14.453125" style="71" customWidth="1"/>
    <col min="5381" max="5383" width="14.54296875" style="71" customWidth="1"/>
    <col min="5384" max="5386" width="9.26953125" style="71"/>
    <col min="5387" max="5387" width="11" style="71" customWidth="1"/>
    <col min="5388" max="5633" width="9.26953125" style="71"/>
    <col min="5634" max="5634" width="7.7265625" style="71" customWidth="1"/>
    <col min="5635" max="5635" width="14.54296875" style="71" customWidth="1"/>
    <col min="5636" max="5636" width="14.453125" style="71" customWidth="1"/>
    <col min="5637" max="5639" width="14.54296875" style="71" customWidth="1"/>
    <col min="5640" max="5642" width="9.26953125" style="71"/>
    <col min="5643" max="5643" width="11" style="71" customWidth="1"/>
    <col min="5644" max="5889" width="9.26953125" style="71"/>
    <col min="5890" max="5890" width="7.7265625" style="71" customWidth="1"/>
    <col min="5891" max="5891" width="14.54296875" style="71" customWidth="1"/>
    <col min="5892" max="5892" width="14.453125" style="71" customWidth="1"/>
    <col min="5893" max="5895" width="14.54296875" style="71" customWidth="1"/>
    <col min="5896" max="5898" width="9.26953125" style="71"/>
    <col min="5899" max="5899" width="11" style="71" customWidth="1"/>
    <col min="5900" max="6145" width="9.26953125" style="71"/>
    <col min="6146" max="6146" width="7.7265625" style="71" customWidth="1"/>
    <col min="6147" max="6147" width="14.54296875" style="71" customWidth="1"/>
    <col min="6148" max="6148" width="14.453125" style="71" customWidth="1"/>
    <col min="6149" max="6151" width="14.54296875" style="71" customWidth="1"/>
    <col min="6152" max="6154" width="9.26953125" style="71"/>
    <col min="6155" max="6155" width="11" style="71" customWidth="1"/>
    <col min="6156" max="6401" width="9.26953125" style="71"/>
    <col min="6402" max="6402" width="7.7265625" style="71" customWidth="1"/>
    <col min="6403" max="6403" width="14.54296875" style="71" customWidth="1"/>
    <col min="6404" max="6404" width="14.453125" style="71" customWidth="1"/>
    <col min="6405" max="6407" width="14.54296875" style="71" customWidth="1"/>
    <col min="6408" max="6410" width="9.26953125" style="71"/>
    <col min="6411" max="6411" width="11" style="71" customWidth="1"/>
    <col min="6412" max="6657" width="9.26953125" style="71"/>
    <col min="6658" max="6658" width="7.7265625" style="71" customWidth="1"/>
    <col min="6659" max="6659" width="14.54296875" style="71" customWidth="1"/>
    <col min="6660" max="6660" width="14.453125" style="71" customWidth="1"/>
    <col min="6661" max="6663" width="14.54296875" style="71" customWidth="1"/>
    <col min="6664" max="6666" width="9.26953125" style="71"/>
    <col min="6667" max="6667" width="11" style="71" customWidth="1"/>
    <col min="6668" max="6913" width="9.26953125" style="71"/>
    <col min="6914" max="6914" width="7.7265625" style="71" customWidth="1"/>
    <col min="6915" max="6915" width="14.54296875" style="71" customWidth="1"/>
    <col min="6916" max="6916" width="14.453125" style="71" customWidth="1"/>
    <col min="6917" max="6919" width="14.54296875" style="71" customWidth="1"/>
    <col min="6920" max="6922" width="9.26953125" style="71"/>
    <col min="6923" max="6923" width="11" style="71" customWidth="1"/>
    <col min="6924" max="7169" width="9.26953125" style="71"/>
    <col min="7170" max="7170" width="7.7265625" style="71" customWidth="1"/>
    <col min="7171" max="7171" width="14.54296875" style="71" customWidth="1"/>
    <col min="7172" max="7172" width="14.453125" style="71" customWidth="1"/>
    <col min="7173" max="7175" width="14.54296875" style="71" customWidth="1"/>
    <col min="7176" max="7178" width="9.26953125" style="71"/>
    <col min="7179" max="7179" width="11" style="71" customWidth="1"/>
    <col min="7180" max="7425" width="9.26953125" style="71"/>
    <col min="7426" max="7426" width="7.7265625" style="71" customWidth="1"/>
    <col min="7427" max="7427" width="14.54296875" style="71" customWidth="1"/>
    <col min="7428" max="7428" width="14.453125" style="71" customWidth="1"/>
    <col min="7429" max="7431" width="14.54296875" style="71" customWidth="1"/>
    <col min="7432" max="7434" width="9.26953125" style="71"/>
    <col min="7435" max="7435" width="11" style="71" customWidth="1"/>
    <col min="7436" max="7681" width="9.26953125" style="71"/>
    <col min="7682" max="7682" width="7.7265625" style="71" customWidth="1"/>
    <col min="7683" max="7683" width="14.54296875" style="71" customWidth="1"/>
    <col min="7684" max="7684" width="14.453125" style="71" customWidth="1"/>
    <col min="7685" max="7687" width="14.54296875" style="71" customWidth="1"/>
    <col min="7688" max="7690" width="9.26953125" style="71"/>
    <col min="7691" max="7691" width="11" style="71" customWidth="1"/>
    <col min="7692" max="7937" width="9.26953125" style="71"/>
    <col min="7938" max="7938" width="7.7265625" style="71" customWidth="1"/>
    <col min="7939" max="7939" width="14.54296875" style="71" customWidth="1"/>
    <col min="7940" max="7940" width="14.453125" style="71" customWidth="1"/>
    <col min="7941" max="7943" width="14.54296875" style="71" customWidth="1"/>
    <col min="7944" max="7946" width="9.26953125" style="71"/>
    <col min="7947" max="7947" width="11" style="71" customWidth="1"/>
    <col min="7948" max="8193" width="9.26953125" style="71"/>
    <col min="8194" max="8194" width="7.7265625" style="71" customWidth="1"/>
    <col min="8195" max="8195" width="14.54296875" style="71" customWidth="1"/>
    <col min="8196" max="8196" width="14.453125" style="71" customWidth="1"/>
    <col min="8197" max="8199" width="14.54296875" style="71" customWidth="1"/>
    <col min="8200" max="8202" width="9.26953125" style="71"/>
    <col min="8203" max="8203" width="11" style="71" customWidth="1"/>
    <col min="8204" max="8449" width="9.26953125" style="71"/>
    <col min="8450" max="8450" width="7.7265625" style="71" customWidth="1"/>
    <col min="8451" max="8451" width="14.54296875" style="71" customWidth="1"/>
    <col min="8452" max="8452" width="14.453125" style="71" customWidth="1"/>
    <col min="8453" max="8455" width="14.54296875" style="71" customWidth="1"/>
    <col min="8456" max="8458" width="9.26953125" style="71"/>
    <col min="8459" max="8459" width="11" style="71" customWidth="1"/>
    <col min="8460" max="8705" width="9.26953125" style="71"/>
    <col min="8706" max="8706" width="7.7265625" style="71" customWidth="1"/>
    <col min="8707" max="8707" width="14.54296875" style="71" customWidth="1"/>
    <col min="8708" max="8708" width="14.453125" style="71" customWidth="1"/>
    <col min="8709" max="8711" width="14.54296875" style="71" customWidth="1"/>
    <col min="8712" max="8714" width="9.26953125" style="71"/>
    <col min="8715" max="8715" width="11" style="71" customWidth="1"/>
    <col min="8716" max="8961" width="9.26953125" style="71"/>
    <col min="8962" max="8962" width="7.7265625" style="71" customWidth="1"/>
    <col min="8963" max="8963" width="14.54296875" style="71" customWidth="1"/>
    <col min="8964" max="8964" width="14.453125" style="71" customWidth="1"/>
    <col min="8965" max="8967" width="14.54296875" style="71" customWidth="1"/>
    <col min="8968" max="8970" width="9.26953125" style="71"/>
    <col min="8971" max="8971" width="11" style="71" customWidth="1"/>
    <col min="8972" max="9217" width="9.26953125" style="71"/>
    <col min="9218" max="9218" width="7.7265625" style="71" customWidth="1"/>
    <col min="9219" max="9219" width="14.54296875" style="71" customWidth="1"/>
    <col min="9220" max="9220" width="14.453125" style="71" customWidth="1"/>
    <col min="9221" max="9223" width="14.54296875" style="71" customWidth="1"/>
    <col min="9224" max="9226" width="9.26953125" style="71"/>
    <col min="9227" max="9227" width="11" style="71" customWidth="1"/>
    <col min="9228" max="9473" width="9.26953125" style="71"/>
    <col min="9474" max="9474" width="7.7265625" style="71" customWidth="1"/>
    <col min="9475" max="9475" width="14.54296875" style="71" customWidth="1"/>
    <col min="9476" max="9476" width="14.453125" style="71" customWidth="1"/>
    <col min="9477" max="9479" width="14.54296875" style="71" customWidth="1"/>
    <col min="9480" max="9482" width="9.26953125" style="71"/>
    <col min="9483" max="9483" width="11" style="71" customWidth="1"/>
    <col min="9484" max="9729" width="9.26953125" style="71"/>
    <col min="9730" max="9730" width="7.7265625" style="71" customWidth="1"/>
    <col min="9731" max="9731" width="14.54296875" style="71" customWidth="1"/>
    <col min="9732" max="9732" width="14.453125" style="71" customWidth="1"/>
    <col min="9733" max="9735" width="14.54296875" style="71" customWidth="1"/>
    <col min="9736" max="9738" width="9.26953125" style="71"/>
    <col min="9739" max="9739" width="11" style="71" customWidth="1"/>
    <col min="9740" max="9985" width="9.26953125" style="71"/>
    <col min="9986" max="9986" width="7.7265625" style="71" customWidth="1"/>
    <col min="9987" max="9987" width="14.54296875" style="71" customWidth="1"/>
    <col min="9988" max="9988" width="14.453125" style="71" customWidth="1"/>
    <col min="9989" max="9991" width="14.54296875" style="71" customWidth="1"/>
    <col min="9992" max="9994" width="9.26953125" style="71"/>
    <col min="9995" max="9995" width="11" style="71" customWidth="1"/>
    <col min="9996" max="10241" width="9.26953125" style="71"/>
    <col min="10242" max="10242" width="7.7265625" style="71" customWidth="1"/>
    <col min="10243" max="10243" width="14.54296875" style="71" customWidth="1"/>
    <col min="10244" max="10244" width="14.453125" style="71" customWidth="1"/>
    <col min="10245" max="10247" width="14.54296875" style="71" customWidth="1"/>
    <col min="10248" max="10250" width="9.26953125" style="71"/>
    <col min="10251" max="10251" width="11" style="71" customWidth="1"/>
    <col min="10252" max="10497" width="9.26953125" style="71"/>
    <col min="10498" max="10498" width="7.7265625" style="71" customWidth="1"/>
    <col min="10499" max="10499" width="14.54296875" style="71" customWidth="1"/>
    <col min="10500" max="10500" width="14.453125" style="71" customWidth="1"/>
    <col min="10501" max="10503" width="14.54296875" style="71" customWidth="1"/>
    <col min="10504" max="10506" width="9.26953125" style="71"/>
    <col min="10507" max="10507" width="11" style="71" customWidth="1"/>
    <col min="10508" max="10753" width="9.26953125" style="71"/>
    <col min="10754" max="10754" width="7.7265625" style="71" customWidth="1"/>
    <col min="10755" max="10755" width="14.54296875" style="71" customWidth="1"/>
    <col min="10756" max="10756" width="14.453125" style="71" customWidth="1"/>
    <col min="10757" max="10759" width="14.54296875" style="71" customWidth="1"/>
    <col min="10760" max="10762" width="9.26953125" style="71"/>
    <col min="10763" max="10763" width="11" style="71" customWidth="1"/>
    <col min="10764" max="11009" width="9.26953125" style="71"/>
    <col min="11010" max="11010" width="7.7265625" style="71" customWidth="1"/>
    <col min="11011" max="11011" width="14.54296875" style="71" customWidth="1"/>
    <col min="11012" max="11012" width="14.453125" style="71" customWidth="1"/>
    <col min="11013" max="11015" width="14.54296875" style="71" customWidth="1"/>
    <col min="11016" max="11018" width="9.26953125" style="71"/>
    <col min="11019" max="11019" width="11" style="71" customWidth="1"/>
    <col min="11020" max="11265" width="9.26953125" style="71"/>
    <col min="11266" max="11266" width="7.7265625" style="71" customWidth="1"/>
    <col min="11267" max="11267" width="14.54296875" style="71" customWidth="1"/>
    <col min="11268" max="11268" width="14.453125" style="71" customWidth="1"/>
    <col min="11269" max="11271" width="14.54296875" style="71" customWidth="1"/>
    <col min="11272" max="11274" width="9.26953125" style="71"/>
    <col min="11275" max="11275" width="11" style="71" customWidth="1"/>
    <col min="11276" max="11521" width="9.26953125" style="71"/>
    <col min="11522" max="11522" width="7.7265625" style="71" customWidth="1"/>
    <col min="11523" max="11523" width="14.54296875" style="71" customWidth="1"/>
    <col min="11524" max="11524" width="14.453125" style="71" customWidth="1"/>
    <col min="11525" max="11527" width="14.54296875" style="71" customWidth="1"/>
    <col min="11528" max="11530" width="9.26953125" style="71"/>
    <col min="11531" max="11531" width="11" style="71" customWidth="1"/>
    <col min="11532" max="11777" width="9.26953125" style="71"/>
    <col min="11778" max="11778" width="7.7265625" style="71" customWidth="1"/>
    <col min="11779" max="11779" width="14.54296875" style="71" customWidth="1"/>
    <col min="11780" max="11780" width="14.453125" style="71" customWidth="1"/>
    <col min="11781" max="11783" width="14.54296875" style="71" customWidth="1"/>
    <col min="11784" max="11786" width="9.26953125" style="71"/>
    <col min="11787" max="11787" width="11" style="71" customWidth="1"/>
    <col min="11788" max="12033" width="9.26953125" style="71"/>
    <col min="12034" max="12034" width="7.7265625" style="71" customWidth="1"/>
    <col min="12035" max="12035" width="14.54296875" style="71" customWidth="1"/>
    <col min="12036" max="12036" width="14.453125" style="71" customWidth="1"/>
    <col min="12037" max="12039" width="14.54296875" style="71" customWidth="1"/>
    <col min="12040" max="12042" width="9.26953125" style="71"/>
    <col min="12043" max="12043" width="11" style="71" customWidth="1"/>
    <col min="12044" max="12289" width="9.26953125" style="71"/>
    <col min="12290" max="12290" width="7.7265625" style="71" customWidth="1"/>
    <col min="12291" max="12291" width="14.54296875" style="71" customWidth="1"/>
    <col min="12292" max="12292" width="14.453125" style="71" customWidth="1"/>
    <col min="12293" max="12295" width="14.54296875" style="71" customWidth="1"/>
    <col min="12296" max="12298" width="9.26953125" style="71"/>
    <col min="12299" max="12299" width="11" style="71" customWidth="1"/>
    <col min="12300" max="12545" width="9.26953125" style="71"/>
    <col min="12546" max="12546" width="7.7265625" style="71" customWidth="1"/>
    <col min="12547" max="12547" width="14.54296875" style="71" customWidth="1"/>
    <col min="12548" max="12548" width="14.453125" style="71" customWidth="1"/>
    <col min="12549" max="12551" width="14.54296875" style="71" customWidth="1"/>
    <col min="12552" max="12554" width="9.26953125" style="71"/>
    <col min="12555" max="12555" width="11" style="71" customWidth="1"/>
    <col min="12556" max="12801" width="9.26953125" style="71"/>
    <col min="12802" max="12802" width="7.7265625" style="71" customWidth="1"/>
    <col min="12803" max="12803" width="14.54296875" style="71" customWidth="1"/>
    <col min="12804" max="12804" width="14.453125" style="71" customWidth="1"/>
    <col min="12805" max="12807" width="14.54296875" style="71" customWidth="1"/>
    <col min="12808" max="12810" width="9.26953125" style="71"/>
    <col min="12811" max="12811" width="11" style="71" customWidth="1"/>
    <col min="12812" max="13057" width="9.26953125" style="71"/>
    <col min="13058" max="13058" width="7.7265625" style="71" customWidth="1"/>
    <col min="13059" max="13059" width="14.54296875" style="71" customWidth="1"/>
    <col min="13060" max="13060" width="14.453125" style="71" customWidth="1"/>
    <col min="13061" max="13063" width="14.54296875" style="71" customWidth="1"/>
    <col min="13064" max="13066" width="9.26953125" style="71"/>
    <col min="13067" max="13067" width="11" style="71" customWidth="1"/>
    <col min="13068" max="13313" width="9.26953125" style="71"/>
    <col min="13314" max="13314" width="7.7265625" style="71" customWidth="1"/>
    <col min="13315" max="13315" width="14.54296875" style="71" customWidth="1"/>
    <col min="13316" max="13316" width="14.453125" style="71" customWidth="1"/>
    <col min="13317" max="13319" width="14.54296875" style="71" customWidth="1"/>
    <col min="13320" max="13322" width="9.26953125" style="71"/>
    <col min="13323" max="13323" width="11" style="71" customWidth="1"/>
    <col min="13324" max="13569" width="9.26953125" style="71"/>
    <col min="13570" max="13570" width="7.7265625" style="71" customWidth="1"/>
    <col min="13571" max="13571" width="14.54296875" style="71" customWidth="1"/>
    <col min="13572" max="13572" width="14.453125" style="71" customWidth="1"/>
    <col min="13573" max="13575" width="14.54296875" style="71" customWidth="1"/>
    <col min="13576" max="13578" width="9.26953125" style="71"/>
    <col min="13579" max="13579" width="11" style="71" customWidth="1"/>
    <col min="13580" max="13825" width="9.26953125" style="71"/>
    <col min="13826" max="13826" width="7.7265625" style="71" customWidth="1"/>
    <col min="13827" max="13827" width="14.54296875" style="71" customWidth="1"/>
    <col min="13828" max="13828" width="14.453125" style="71" customWidth="1"/>
    <col min="13829" max="13831" width="14.54296875" style="71" customWidth="1"/>
    <col min="13832" max="13834" width="9.26953125" style="71"/>
    <col min="13835" max="13835" width="11" style="71" customWidth="1"/>
    <col min="13836" max="14081" width="9.26953125" style="71"/>
    <col min="14082" max="14082" width="7.7265625" style="71" customWidth="1"/>
    <col min="14083" max="14083" width="14.54296875" style="71" customWidth="1"/>
    <col min="14084" max="14084" width="14.453125" style="71" customWidth="1"/>
    <col min="14085" max="14087" width="14.54296875" style="71" customWidth="1"/>
    <col min="14088" max="14090" width="9.26953125" style="71"/>
    <col min="14091" max="14091" width="11" style="71" customWidth="1"/>
    <col min="14092" max="14337" width="9.26953125" style="71"/>
    <col min="14338" max="14338" width="7.7265625" style="71" customWidth="1"/>
    <col min="14339" max="14339" width="14.54296875" style="71" customWidth="1"/>
    <col min="14340" max="14340" width="14.453125" style="71" customWidth="1"/>
    <col min="14341" max="14343" width="14.54296875" style="71" customWidth="1"/>
    <col min="14344" max="14346" width="9.26953125" style="71"/>
    <col min="14347" max="14347" width="11" style="71" customWidth="1"/>
    <col min="14348" max="14593" width="9.26953125" style="71"/>
    <col min="14594" max="14594" width="7.7265625" style="71" customWidth="1"/>
    <col min="14595" max="14595" width="14.54296875" style="71" customWidth="1"/>
    <col min="14596" max="14596" width="14.453125" style="71" customWidth="1"/>
    <col min="14597" max="14599" width="14.54296875" style="71" customWidth="1"/>
    <col min="14600" max="14602" width="9.26953125" style="71"/>
    <col min="14603" max="14603" width="11" style="71" customWidth="1"/>
    <col min="14604" max="14849" width="9.26953125" style="71"/>
    <col min="14850" max="14850" width="7.7265625" style="71" customWidth="1"/>
    <col min="14851" max="14851" width="14.54296875" style="71" customWidth="1"/>
    <col min="14852" max="14852" width="14.453125" style="71" customWidth="1"/>
    <col min="14853" max="14855" width="14.54296875" style="71" customWidth="1"/>
    <col min="14856" max="14858" width="9.26953125" style="71"/>
    <col min="14859" max="14859" width="11" style="71" customWidth="1"/>
    <col min="14860" max="15105" width="9.26953125" style="71"/>
    <col min="15106" max="15106" width="7.7265625" style="71" customWidth="1"/>
    <col min="15107" max="15107" width="14.54296875" style="71" customWidth="1"/>
    <col min="15108" max="15108" width="14.453125" style="71" customWidth="1"/>
    <col min="15109" max="15111" width="14.54296875" style="71" customWidth="1"/>
    <col min="15112" max="15114" width="9.26953125" style="71"/>
    <col min="15115" max="15115" width="11" style="71" customWidth="1"/>
    <col min="15116" max="15361" width="9.26953125" style="71"/>
    <col min="15362" max="15362" width="7.7265625" style="71" customWidth="1"/>
    <col min="15363" max="15363" width="14.54296875" style="71" customWidth="1"/>
    <col min="15364" max="15364" width="14.453125" style="71" customWidth="1"/>
    <col min="15365" max="15367" width="14.54296875" style="71" customWidth="1"/>
    <col min="15368" max="15370" width="9.26953125" style="71"/>
    <col min="15371" max="15371" width="11" style="71" customWidth="1"/>
    <col min="15372" max="15617" width="9.26953125" style="71"/>
    <col min="15618" max="15618" width="7.7265625" style="71" customWidth="1"/>
    <col min="15619" max="15619" width="14.54296875" style="71" customWidth="1"/>
    <col min="15620" max="15620" width="14.453125" style="71" customWidth="1"/>
    <col min="15621" max="15623" width="14.54296875" style="71" customWidth="1"/>
    <col min="15624" max="15626" width="9.26953125" style="71"/>
    <col min="15627" max="15627" width="11" style="71" customWidth="1"/>
    <col min="15628" max="15873" width="9.26953125" style="71"/>
    <col min="15874" max="15874" width="7.7265625" style="71" customWidth="1"/>
    <col min="15875" max="15875" width="14.54296875" style="71" customWidth="1"/>
    <col min="15876" max="15876" width="14.453125" style="71" customWidth="1"/>
    <col min="15877" max="15879" width="14.54296875" style="71" customWidth="1"/>
    <col min="15880" max="15882" width="9.26953125" style="71"/>
    <col min="15883" max="15883" width="11" style="71" customWidth="1"/>
    <col min="15884" max="16129" width="9.26953125" style="71"/>
    <col min="16130" max="16130" width="7.7265625" style="71" customWidth="1"/>
    <col min="16131" max="16131" width="14.54296875" style="71" customWidth="1"/>
    <col min="16132" max="16132" width="14.453125" style="71" customWidth="1"/>
    <col min="16133" max="16135" width="14.54296875" style="71" customWidth="1"/>
    <col min="16136" max="16138" width="9.26953125" style="71"/>
    <col min="16139" max="16139" width="11" style="71" customWidth="1"/>
    <col min="16140" max="16384" width="9.26953125" style="71"/>
  </cols>
  <sheetData>
    <row r="1" spans="1:16" x14ac:dyDescent="0.35">
      <c r="A1" s="69"/>
      <c r="B1" s="69"/>
      <c r="C1" s="69"/>
      <c r="D1" s="69"/>
      <c r="E1" s="69"/>
      <c r="F1" s="69"/>
      <c r="G1" s="70"/>
    </row>
    <row r="2" spans="1:16" x14ac:dyDescent="0.35">
      <c r="A2" s="69"/>
      <c r="B2" s="69"/>
      <c r="C2" s="69"/>
      <c r="D2" s="69"/>
      <c r="E2" s="69"/>
      <c r="F2" s="72"/>
      <c r="G2" s="73"/>
    </row>
    <row r="3" spans="1:16" x14ac:dyDescent="0.35">
      <c r="A3" s="69"/>
      <c r="B3" s="69"/>
      <c r="C3" s="69"/>
      <c r="D3" s="69"/>
      <c r="E3" s="69"/>
      <c r="F3" s="72"/>
      <c r="G3" s="73"/>
      <c r="K3" s="74" t="s">
        <v>2</v>
      </c>
      <c r="L3" s="74" t="s">
        <v>34</v>
      </c>
      <c r="M3" s="75"/>
    </row>
    <row r="4" spans="1:16" ht="21" x14ac:dyDescent="0.5">
      <c r="A4" s="69"/>
      <c r="B4" s="76" t="s">
        <v>35</v>
      </c>
      <c r="C4" s="69"/>
      <c r="D4" s="69"/>
      <c r="E4" s="77"/>
      <c r="F4" s="78"/>
      <c r="G4" s="69"/>
      <c r="K4" s="79" t="s">
        <v>3</v>
      </c>
      <c r="L4" s="80">
        <v>49.7</v>
      </c>
      <c r="M4" s="81">
        <f>L4/$L$8</f>
        <v>4.1286956810686434E-2</v>
      </c>
      <c r="N4" s="82"/>
      <c r="O4" s="83"/>
    </row>
    <row r="5" spans="1:16" x14ac:dyDescent="0.35">
      <c r="A5" s="69"/>
      <c r="B5" s="69"/>
      <c r="C5" s="69"/>
      <c r="D5" s="69"/>
      <c r="E5" s="69"/>
      <c r="F5" s="78"/>
      <c r="G5" s="69"/>
      <c r="K5" s="79" t="s">
        <v>36</v>
      </c>
      <c r="L5" s="80"/>
      <c r="M5" s="81">
        <f>L5/$L$8</f>
        <v>0</v>
      </c>
      <c r="N5" s="84"/>
      <c r="O5" s="83"/>
    </row>
    <row r="6" spans="1:16" x14ac:dyDescent="0.35">
      <c r="A6" s="69"/>
      <c r="B6" s="85" t="s">
        <v>37</v>
      </c>
      <c r="C6" s="86"/>
      <c r="D6" s="87"/>
      <c r="E6" s="88">
        <v>45292</v>
      </c>
      <c r="F6" s="89"/>
      <c r="G6" s="69"/>
      <c r="K6" s="79" t="s">
        <v>38</v>
      </c>
      <c r="L6" s="80"/>
      <c r="M6" s="81">
        <f>L6/$L$8</f>
        <v>0</v>
      </c>
      <c r="N6" s="90"/>
      <c r="O6" s="90"/>
    </row>
    <row r="7" spans="1:16" x14ac:dyDescent="0.35">
      <c r="A7" s="69"/>
      <c r="B7" s="91" t="s">
        <v>39</v>
      </c>
      <c r="C7" s="92"/>
      <c r="E7" s="93">
        <v>100</v>
      </c>
      <c r="F7" s="94" t="s">
        <v>29</v>
      </c>
      <c r="G7" s="69"/>
      <c r="K7" s="79" t="s">
        <v>40</v>
      </c>
      <c r="L7" s="80"/>
      <c r="M7" s="81">
        <f>L7/$L$8</f>
        <v>0</v>
      </c>
      <c r="N7" s="95"/>
      <c r="O7" s="95"/>
    </row>
    <row r="8" spans="1:16" x14ac:dyDescent="0.35">
      <c r="A8" s="69"/>
      <c r="B8" s="91" t="s">
        <v>41</v>
      </c>
      <c r="C8" s="92"/>
      <c r="D8" s="96">
        <f>E6-1</f>
        <v>45291</v>
      </c>
      <c r="E8" s="97">
        <v>180969.9299999997</v>
      </c>
      <c r="F8" s="94" t="s">
        <v>42</v>
      </c>
      <c r="G8" s="69"/>
      <c r="H8" s="126"/>
      <c r="K8" s="98" t="s">
        <v>43</v>
      </c>
      <c r="L8" s="99">
        <v>1203.7699999999998</v>
      </c>
      <c r="M8" s="98"/>
      <c r="N8" s="95"/>
      <c r="O8" s="95"/>
    </row>
    <row r="9" spans="1:16" x14ac:dyDescent="0.35">
      <c r="A9" s="69"/>
      <c r="B9" s="91" t="s">
        <v>41</v>
      </c>
      <c r="C9" s="92"/>
      <c r="D9" s="96">
        <f>EOMONTH(D8,E7)</f>
        <v>48334</v>
      </c>
      <c r="E9" s="97">
        <v>43061.35</v>
      </c>
      <c r="F9" s="94" t="s">
        <v>42</v>
      </c>
      <c r="G9" s="69"/>
      <c r="M9" s="100"/>
      <c r="N9" s="100"/>
      <c r="O9" s="100"/>
    </row>
    <row r="10" spans="1:16" x14ac:dyDescent="0.35">
      <c r="A10" s="69"/>
      <c r="B10" s="91" t="s">
        <v>44</v>
      </c>
      <c r="C10" s="92"/>
      <c r="E10" s="101">
        <f>M4</f>
        <v>4.1286956810686434E-2</v>
      </c>
      <c r="F10" s="94"/>
      <c r="G10" s="102"/>
      <c r="K10" s="104"/>
      <c r="L10" s="104"/>
      <c r="M10" s="95"/>
      <c r="N10" s="100"/>
      <c r="O10" s="100"/>
    </row>
    <row r="11" spans="1:16" x14ac:dyDescent="0.35">
      <c r="A11" s="69"/>
      <c r="B11" s="91" t="s">
        <v>45</v>
      </c>
      <c r="C11" s="92"/>
      <c r="E11" s="97">
        <f>E8*E10</f>
        <v>7471.6976839429353</v>
      </c>
      <c r="F11" s="94" t="s">
        <v>42</v>
      </c>
      <c r="G11" s="103"/>
      <c r="K11" s="104"/>
      <c r="L11" s="104"/>
      <c r="M11" s="95"/>
      <c r="N11" s="95"/>
      <c r="O11" s="95"/>
      <c r="P11" s="100"/>
    </row>
    <row r="12" spans="1:16" x14ac:dyDescent="0.35">
      <c r="A12" s="69"/>
      <c r="B12" s="91" t="s">
        <v>46</v>
      </c>
      <c r="C12" s="92"/>
      <c r="E12" s="97">
        <f>E9*E10</f>
        <v>1777.8720976598522</v>
      </c>
      <c r="F12" s="94" t="s">
        <v>42</v>
      </c>
      <c r="G12" s="69"/>
      <c r="K12" s="104"/>
      <c r="L12" s="104"/>
      <c r="M12" s="95"/>
      <c r="N12" s="95"/>
      <c r="O12" s="95"/>
      <c r="P12" s="100"/>
    </row>
    <row r="13" spans="1:16" x14ac:dyDescent="0.35">
      <c r="A13" s="69"/>
      <c r="B13" s="105" t="s">
        <v>47</v>
      </c>
      <c r="C13" s="106"/>
      <c r="D13" s="107"/>
      <c r="E13" s="154">
        <v>4.2999999999999997E-2</v>
      </c>
      <c r="F13" s="108"/>
      <c r="G13" s="109"/>
      <c r="K13" s="104"/>
      <c r="L13" s="104"/>
      <c r="M13" s="95"/>
      <c r="N13" s="95"/>
      <c r="O13" s="95"/>
      <c r="P13" s="100"/>
    </row>
    <row r="14" spans="1:16" x14ac:dyDescent="0.35">
      <c r="A14" s="69"/>
      <c r="B14" s="110"/>
      <c r="C14" s="92"/>
      <c r="E14" s="111"/>
      <c r="F14" s="110"/>
      <c r="G14" s="109"/>
      <c r="K14" s="104"/>
      <c r="L14" s="104"/>
      <c r="M14" s="95"/>
      <c r="N14" s="95"/>
      <c r="O14" s="95"/>
      <c r="P14" s="100"/>
    </row>
    <row r="15" spans="1:16" x14ac:dyDescent="0.35">
      <c r="K15" s="104"/>
      <c r="L15" s="104"/>
      <c r="M15" s="95"/>
      <c r="N15" s="95"/>
      <c r="O15" s="95"/>
      <c r="P15" s="100"/>
    </row>
    <row r="16" spans="1:16" ht="15" thickBot="1" x14ac:dyDescent="0.4">
      <c r="A16" s="112" t="s">
        <v>48</v>
      </c>
      <c r="B16" s="112" t="s">
        <v>49</v>
      </c>
      <c r="C16" s="112" t="s">
        <v>50</v>
      </c>
      <c r="D16" s="112" t="s">
        <v>51</v>
      </c>
      <c r="E16" s="112" t="s">
        <v>52</v>
      </c>
      <c r="F16" s="112" t="s">
        <v>53</v>
      </c>
      <c r="G16" s="112" t="s">
        <v>54</v>
      </c>
      <c r="K16" s="104"/>
      <c r="L16" s="104"/>
      <c r="M16" s="95"/>
      <c r="N16" s="95"/>
      <c r="O16" s="95"/>
      <c r="P16" s="100"/>
    </row>
    <row r="17" spans="1:16" x14ac:dyDescent="0.35">
      <c r="A17" s="113">
        <f>E6</f>
        <v>45292</v>
      </c>
      <c r="B17" s="92">
        <v>1</v>
      </c>
      <c r="C17" s="78">
        <f>E11</f>
        <v>7471.6976839429353</v>
      </c>
      <c r="D17" s="114">
        <f>ROUND(C17*$E$13/12,2)</f>
        <v>26.77</v>
      </c>
      <c r="E17" s="114">
        <f>F17-D17</f>
        <v>47.45</v>
      </c>
      <c r="F17" s="114">
        <f>ROUND(PMT($E$13/12,E7,-E11,E12),2)</f>
        <v>74.22</v>
      </c>
      <c r="G17" s="114">
        <f>C17-E17</f>
        <v>7424.2476839429355</v>
      </c>
      <c r="K17" s="104"/>
      <c r="L17" s="104"/>
      <c r="M17" s="95"/>
      <c r="N17" s="95"/>
      <c r="O17" s="95"/>
      <c r="P17" s="100"/>
    </row>
    <row r="18" spans="1:16" x14ac:dyDescent="0.35">
      <c r="A18" s="113">
        <f>EDATE(A17,1)</f>
        <v>45323</v>
      </c>
      <c r="B18" s="92">
        <v>2</v>
      </c>
      <c r="C18" s="78">
        <f>G17</f>
        <v>7424.2476839429355</v>
      </c>
      <c r="D18" s="114">
        <f t="shared" ref="D18:D75" si="0">ROUND(C18*$E$13/12,2)</f>
        <v>26.6</v>
      </c>
      <c r="E18" s="114">
        <f>F18-D18</f>
        <v>47.62</v>
      </c>
      <c r="F18" s="114">
        <f>F17</f>
        <v>74.22</v>
      </c>
      <c r="G18" s="114">
        <f t="shared" ref="G18:G75" si="1">C18-E18</f>
        <v>7376.6276839429356</v>
      </c>
      <c r="K18" s="104"/>
      <c r="L18" s="104"/>
      <c r="M18" s="95"/>
      <c r="N18" s="95"/>
      <c r="O18" s="95"/>
      <c r="P18" s="100"/>
    </row>
    <row r="19" spans="1:16" x14ac:dyDescent="0.35">
      <c r="A19" s="113">
        <f>EDATE(A18,1)</f>
        <v>45352</v>
      </c>
      <c r="B19" s="92">
        <v>3</v>
      </c>
      <c r="C19" s="78">
        <f>G18</f>
        <v>7376.6276839429356</v>
      </c>
      <c r="D19" s="114">
        <f t="shared" si="0"/>
        <v>26.43</v>
      </c>
      <c r="E19" s="114">
        <f>F19-D19</f>
        <v>47.79</v>
      </c>
      <c r="F19" s="114">
        <f t="shared" ref="F19:F82" si="2">F18</f>
        <v>74.22</v>
      </c>
      <c r="G19" s="114">
        <f t="shared" si="1"/>
        <v>7328.8376839429357</v>
      </c>
      <c r="K19" s="104"/>
      <c r="L19" s="104"/>
      <c r="M19" s="95"/>
      <c r="N19" s="95"/>
      <c r="O19" s="95"/>
      <c r="P19" s="100"/>
    </row>
    <row r="20" spans="1:16" x14ac:dyDescent="0.35">
      <c r="A20" s="113">
        <f t="shared" ref="A20:A83" si="3">EDATE(A19,1)</f>
        <v>45383</v>
      </c>
      <c r="B20" s="92">
        <v>4</v>
      </c>
      <c r="C20" s="78">
        <f t="shared" ref="C20:C75" si="4">G19</f>
        <v>7328.8376839429357</v>
      </c>
      <c r="D20" s="114">
        <f t="shared" si="0"/>
        <v>26.26</v>
      </c>
      <c r="E20" s="114">
        <f t="shared" ref="E20:E75" si="5">F20-D20</f>
        <v>47.959999999999994</v>
      </c>
      <c r="F20" s="114">
        <f t="shared" si="2"/>
        <v>74.22</v>
      </c>
      <c r="G20" s="114">
        <f t="shared" si="1"/>
        <v>7280.8776839429356</v>
      </c>
      <c r="K20" s="104"/>
      <c r="L20" s="104"/>
      <c r="M20" s="95"/>
      <c r="N20" s="95"/>
      <c r="O20" s="95"/>
      <c r="P20" s="100"/>
    </row>
    <row r="21" spans="1:16" x14ac:dyDescent="0.35">
      <c r="A21" s="113">
        <f t="shared" si="3"/>
        <v>45413</v>
      </c>
      <c r="B21" s="92">
        <v>5</v>
      </c>
      <c r="C21" s="78">
        <f t="shared" si="4"/>
        <v>7280.8776839429356</v>
      </c>
      <c r="D21" s="114">
        <f t="shared" si="0"/>
        <v>26.09</v>
      </c>
      <c r="E21" s="114">
        <f t="shared" si="5"/>
        <v>48.129999999999995</v>
      </c>
      <c r="F21" s="114">
        <f t="shared" si="2"/>
        <v>74.22</v>
      </c>
      <c r="G21" s="114">
        <f t="shared" si="1"/>
        <v>7232.7476839429355</v>
      </c>
      <c r="K21" s="104"/>
      <c r="L21" s="104"/>
      <c r="M21" s="95"/>
      <c r="N21" s="95"/>
      <c r="O21" s="95"/>
      <c r="P21" s="100"/>
    </row>
    <row r="22" spans="1:16" x14ac:dyDescent="0.35">
      <c r="A22" s="113">
        <f t="shared" si="3"/>
        <v>45444</v>
      </c>
      <c r="B22" s="92">
        <v>6</v>
      </c>
      <c r="C22" s="78">
        <f t="shared" si="4"/>
        <v>7232.7476839429355</v>
      </c>
      <c r="D22" s="114">
        <f t="shared" si="0"/>
        <v>25.92</v>
      </c>
      <c r="E22" s="114">
        <f t="shared" si="5"/>
        <v>48.3</v>
      </c>
      <c r="F22" s="114">
        <f t="shared" si="2"/>
        <v>74.22</v>
      </c>
      <c r="G22" s="114">
        <f t="shared" si="1"/>
        <v>7184.4476839429353</v>
      </c>
      <c r="K22" s="104"/>
      <c r="L22" s="104"/>
      <c r="M22" s="95"/>
      <c r="N22" s="95"/>
      <c r="O22" s="95"/>
      <c r="P22" s="100"/>
    </row>
    <row r="23" spans="1:16" x14ac:dyDescent="0.35">
      <c r="A23" s="113">
        <f t="shared" si="3"/>
        <v>45474</v>
      </c>
      <c r="B23" s="92">
        <v>7</v>
      </c>
      <c r="C23" s="78">
        <f t="shared" si="4"/>
        <v>7184.4476839429353</v>
      </c>
      <c r="D23" s="114">
        <f t="shared" si="0"/>
        <v>25.74</v>
      </c>
      <c r="E23" s="114">
        <f t="shared" si="5"/>
        <v>48.480000000000004</v>
      </c>
      <c r="F23" s="114">
        <f t="shared" si="2"/>
        <v>74.22</v>
      </c>
      <c r="G23" s="114">
        <f t="shared" si="1"/>
        <v>7135.9676839429358</v>
      </c>
      <c r="K23" s="104"/>
      <c r="L23" s="104"/>
      <c r="M23" s="95"/>
      <c r="N23" s="95"/>
      <c r="O23" s="95"/>
      <c r="P23" s="100"/>
    </row>
    <row r="24" spans="1:16" x14ac:dyDescent="0.35">
      <c r="A24" s="113">
        <f>EDATE(A23,1)</f>
        <v>45505</v>
      </c>
      <c r="B24" s="92">
        <v>8</v>
      </c>
      <c r="C24" s="78">
        <f t="shared" si="4"/>
        <v>7135.9676839429358</v>
      </c>
      <c r="D24" s="114">
        <f t="shared" si="0"/>
        <v>25.57</v>
      </c>
      <c r="E24" s="114">
        <f t="shared" si="5"/>
        <v>48.65</v>
      </c>
      <c r="F24" s="114">
        <f t="shared" si="2"/>
        <v>74.22</v>
      </c>
      <c r="G24" s="114">
        <f t="shared" si="1"/>
        <v>7087.3176839429361</v>
      </c>
      <c r="K24" s="104"/>
      <c r="L24" s="104"/>
      <c r="M24" s="95"/>
      <c r="N24" s="95"/>
      <c r="O24" s="95"/>
      <c r="P24" s="100"/>
    </row>
    <row r="25" spans="1:16" x14ac:dyDescent="0.35">
      <c r="A25" s="113">
        <f t="shared" si="3"/>
        <v>45536</v>
      </c>
      <c r="B25" s="92">
        <v>9</v>
      </c>
      <c r="C25" s="78">
        <f t="shared" si="4"/>
        <v>7087.3176839429361</v>
      </c>
      <c r="D25" s="114">
        <f t="shared" si="0"/>
        <v>25.4</v>
      </c>
      <c r="E25" s="114">
        <f t="shared" si="5"/>
        <v>48.82</v>
      </c>
      <c r="F25" s="114">
        <f t="shared" si="2"/>
        <v>74.22</v>
      </c>
      <c r="G25" s="114">
        <f t="shared" si="1"/>
        <v>7038.4976839429364</v>
      </c>
      <c r="N25" s="95"/>
      <c r="O25" s="95"/>
      <c r="P25" s="100"/>
    </row>
    <row r="26" spans="1:16" x14ac:dyDescent="0.35">
      <c r="A26" s="113">
        <f t="shared" si="3"/>
        <v>45566</v>
      </c>
      <c r="B26" s="92">
        <v>10</v>
      </c>
      <c r="C26" s="78">
        <f t="shared" si="4"/>
        <v>7038.4976839429364</v>
      </c>
      <c r="D26" s="114">
        <f t="shared" si="0"/>
        <v>25.22</v>
      </c>
      <c r="E26" s="114">
        <f t="shared" si="5"/>
        <v>49</v>
      </c>
      <c r="F26" s="114">
        <f t="shared" si="2"/>
        <v>74.22</v>
      </c>
      <c r="G26" s="114">
        <f t="shared" si="1"/>
        <v>6989.4976839429364</v>
      </c>
    </row>
    <row r="27" spans="1:16" x14ac:dyDescent="0.35">
      <c r="A27" s="113">
        <f t="shared" si="3"/>
        <v>45597</v>
      </c>
      <c r="B27" s="92">
        <v>11</v>
      </c>
      <c r="C27" s="78">
        <f t="shared" si="4"/>
        <v>6989.4976839429364</v>
      </c>
      <c r="D27" s="114">
        <f t="shared" si="0"/>
        <v>25.05</v>
      </c>
      <c r="E27" s="114">
        <f t="shared" si="5"/>
        <v>49.17</v>
      </c>
      <c r="F27" s="114">
        <f t="shared" si="2"/>
        <v>74.22</v>
      </c>
      <c r="G27" s="114">
        <f t="shared" si="1"/>
        <v>6940.3276839429363</v>
      </c>
    </row>
    <row r="28" spans="1:16" x14ac:dyDescent="0.35">
      <c r="A28" s="113">
        <f t="shared" si="3"/>
        <v>45627</v>
      </c>
      <c r="B28" s="92">
        <v>12</v>
      </c>
      <c r="C28" s="78">
        <f t="shared" si="4"/>
        <v>6940.3276839429363</v>
      </c>
      <c r="D28" s="114">
        <f t="shared" si="0"/>
        <v>24.87</v>
      </c>
      <c r="E28" s="114">
        <f t="shared" si="5"/>
        <v>49.349999999999994</v>
      </c>
      <c r="F28" s="114">
        <f t="shared" si="2"/>
        <v>74.22</v>
      </c>
      <c r="G28" s="114">
        <f t="shared" si="1"/>
        <v>6890.977683942936</v>
      </c>
    </row>
    <row r="29" spans="1:16" x14ac:dyDescent="0.35">
      <c r="A29" s="113">
        <f t="shared" si="3"/>
        <v>45658</v>
      </c>
      <c r="B29" s="92">
        <v>13</v>
      </c>
      <c r="C29" s="78">
        <f t="shared" si="4"/>
        <v>6890.977683942936</v>
      </c>
      <c r="D29" s="114">
        <f t="shared" si="0"/>
        <v>24.69</v>
      </c>
      <c r="E29" s="114">
        <f t="shared" si="5"/>
        <v>49.53</v>
      </c>
      <c r="F29" s="114">
        <f t="shared" si="2"/>
        <v>74.22</v>
      </c>
      <c r="G29" s="114">
        <f t="shared" si="1"/>
        <v>6841.4476839429362</v>
      </c>
    </row>
    <row r="30" spans="1:16" x14ac:dyDescent="0.35">
      <c r="A30" s="113">
        <f t="shared" si="3"/>
        <v>45689</v>
      </c>
      <c r="B30" s="92">
        <v>14</v>
      </c>
      <c r="C30" s="78">
        <f t="shared" si="4"/>
        <v>6841.4476839429362</v>
      </c>
      <c r="D30" s="114">
        <f t="shared" si="0"/>
        <v>24.52</v>
      </c>
      <c r="E30" s="114">
        <f t="shared" si="5"/>
        <v>49.7</v>
      </c>
      <c r="F30" s="114">
        <f t="shared" si="2"/>
        <v>74.22</v>
      </c>
      <c r="G30" s="114">
        <f t="shared" si="1"/>
        <v>6791.7476839429364</v>
      </c>
    </row>
    <row r="31" spans="1:16" x14ac:dyDescent="0.35">
      <c r="A31" s="113">
        <f t="shared" si="3"/>
        <v>45717</v>
      </c>
      <c r="B31" s="92">
        <v>15</v>
      </c>
      <c r="C31" s="78">
        <f t="shared" si="4"/>
        <v>6791.7476839429364</v>
      </c>
      <c r="D31" s="114">
        <f t="shared" si="0"/>
        <v>24.34</v>
      </c>
      <c r="E31" s="114">
        <f t="shared" si="5"/>
        <v>49.879999999999995</v>
      </c>
      <c r="F31" s="114">
        <f t="shared" si="2"/>
        <v>74.22</v>
      </c>
      <c r="G31" s="114">
        <f t="shared" si="1"/>
        <v>6741.8676839429363</v>
      </c>
    </row>
    <row r="32" spans="1:16" x14ac:dyDescent="0.35">
      <c r="A32" s="113">
        <f t="shared" si="3"/>
        <v>45748</v>
      </c>
      <c r="B32" s="92">
        <v>16</v>
      </c>
      <c r="C32" s="78">
        <f t="shared" si="4"/>
        <v>6741.8676839429363</v>
      </c>
      <c r="D32" s="114">
        <f t="shared" si="0"/>
        <v>24.16</v>
      </c>
      <c r="E32" s="114">
        <f t="shared" si="5"/>
        <v>50.06</v>
      </c>
      <c r="F32" s="114">
        <f t="shared" si="2"/>
        <v>74.22</v>
      </c>
      <c r="G32" s="114">
        <f t="shared" si="1"/>
        <v>6691.8076839429359</v>
      </c>
    </row>
    <row r="33" spans="1:7" x14ac:dyDescent="0.35">
      <c r="A33" s="113">
        <f t="shared" si="3"/>
        <v>45778</v>
      </c>
      <c r="B33" s="92">
        <v>17</v>
      </c>
      <c r="C33" s="78">
        <f t="shared" si="4"/>
        <v>6691.8076839429359</v>
      </c>
      <c r="D33" s="114">
        <f t="shared" si="0"/>
        <v>23.98</v>
      </c>
      <c r="E33" s="114">
        <f t="shared" si="5"/>
        <v>50.239999999999995</v>
      </c>
      <c r="F33" s="114">
        <f t="shared" si="2"/>
        <v>74.22</v>
      </c>
      <c r="G33" s="114">
        <f t="shared" si="1"/>
        <v>6641.5676839429361</v>
      </c>
    </row>
    <row r="34" spans="1:7" x14ac:dyDescent="0.35">
      <c r="A34" s="113">
        <f t="shared" si="3"/>
        <v>45809</v>
      </c>
      <c r="B34" s="92">
        <v>18</v>
      </c>
      <c r="C34" s="78">
        <f t="shared" si="4"/>
        <v>6641.5676839429361</v>
      </c>
      <c r="D34" s="114">
        <f t="shared" si="0"/>
        <v>23.8</v>
      </c>
      <c r="E34" s="114">
        <f t="shared" si="5"/>
        <v>50.42</v>
      </c>
      <c r="F34" s="114">
        <f t="shared" si="2"/>
        <v>74.22</v>
      </c>
      <c r="G34" s="114">
        <f t="shared" si="1"/>
        <v>6591.1476839429361</v>
      </c>
    </row>
    <row r="35" spans="1:7" x14ac:dyDescent="0.35">
      <c r="A35" s="113">
        <f t="shared" si="3"/>
        <v>45839</v>
      </c>
      <c r="B35" s="92">
        <v>19</v>
      </c>
      <c r="C35" s="78">
        <f t="shared" si="4"/>
        <v>6591.1476839429361</v>
      </c>
      <c r="D35" s="114">
        <f t="shared" si="0"/>
        <v>23.62</v>
      </c>
      <c r="E35" s="114">
        <f t="shared" si="5"/>
        <v>50.599999999999994</v>
      </c>
      <c r="F35" s="114">
        <f t="shared" si="2"/>
        <v>74.22</v>
      </c>
      <c r="G35" s="114">
        <f t="shared" si="1"/>
        <v>6540.5476839429357</v>
      </c>
    </row>
    <row r="36" spans="1:7" x14ac:dyDescent="0.35">
      <c r="A36" s="113">
        <f t="shared" si="3"/>
        <v>45870</v>
      </c>
      <c r="B36" s="92">
        <v>20</v>
      </c>
      <c r="C36" s="78">
        <f t="shared" si="4"/>
        <v>6540.5476839429357</v>
      </c>
      <c r="D36" s="114">
        <f t="shared" si="0"/>
        <v>23.44</v>
      </c>
      <c r="E36" s="114">
        <f t="shared" si="5"/>
        <v>50.78</v>
      </c>
      <c r="F36" s="114">
        <f t="shared" si="2"/>
        <v>74.22</v>
      </c>
      <c r="G36" s="114">
        <f t="shared" si="1"/>
        <v>6489.7676839429359</v>
      </c>
    </row>
    <row r="37" spans="1:7" x14ac:dyDescent="0.35">
      <c r="A37" s="113">
        <f t="shared" si="3"/>
        <v>45901</v>
      </c>
      <c r="B37" s="92">
        <v>21</v>
      </c>
      <c r="C37" s="78">
        <f t="shared" si="4"/>
        <v>6489.7676839429359</v>
      </c>
      <c r="D37" s="114">
        <f t="shared" si="0"/>
        <v>23.26</v>
      </c>
      <c r="E37" s="114">
        <f t="shared" si="5"/>
        <v>50.959999999999994</v>
      </c>
      <c r="F37" s="114">
        <f t="shared" si="2"/>
        <v>74.22</v>
      </c>
      <c r="G37" s="114">
        <f t="shared" si="1"/>
        <v>6438.8076839429359</v>
      </c>
    </row>
    <row r="38" spans="1:7" x14ac:dyDescent="0.35">
      <c r="A38" s="113">
        <f t="shared" si="3"/>
        <v>45931</v>
      </c>
      <c r="B38" s="92">
        <v>22</v>
      </c>
      <c r="C38" s="78">
        <f t="shared" si="4"/>
        <v>6438.8076839429359</v>
      </c>
      <c r="D38" s="114">
        <f t="shared" si="0"/>
        <v>23.07</v>
      </c>
      <c r="E38" s="114">
        <f t="shared" si="5"/>
        <v>51.15</v>
      </c>
      <c r="F38" s="114">
        <f t="shared" si="2"/>
        <v>74.22</v>
      </c>
      <c r="G38" s="114">
        <f t="shared" si="1"/>
        <v>6387.6576839429363</v>
      </c>
    </row>
    <row r="39" spans="1:7" x14ac:dyDescent="0.35">
      <c r="A39" s="113">
        <f t="shared" si="3"/>
        <v>45962</v>
      </c>
      <c r="B39" s="92">
        <v>23</v>
      </c>
      <c r="C39" s="78">
        <f t="shared" si="4"/>
        <v>6387.6576839429363</v>
      </c>
      <c r="D39" s="114">
        <f t="shared" si="0"/>
        <v>22.89</v>
      </c>
      <c r="E39" s="114">
        <f t="shared" si="5"/>
        <v>51.33</v>
      </c>
      <c r="F39" s="114">
        <f t="shared" si="2"/>
        <v>74.22</v>
      </c>
      <c r="G39" s="114">
        <f t="shared" si="1"/>
        <v>6336.3276839429363</v>
      </c>
    </row>
    <row r="40" spans="1:7" x14ac:dyDescent="0.35">
      <c r="A40" s="113">
        <f t="shared" si="3"/>
        <v>45992</v>
      </c>
      <c r="B40" s="92">
        <v>24</v>
      </c>
      <c r="C40" s="78">
        <f t="shared" si="4"/>
        <v>6336.3276839429363</v>
      </c>
      <c r="D40" s="114">
        <f t="shared" si="0"/>
        <v>22.71</v>
      </c>
      <c r="E40" s="114">
        <f t="shared" si="5"/>
        <v>51.51</v>
      </c>
      <c r="F40" s="114">
        <f t="shared" si="2"/>
        <v>74.22</v>
      </c>
      <c r="G40" s="114">
        <f t="shared" si="1"/>
        <v>6284.8176839429361</v>
      </c>
    </row>
    <row r="41" spans="1:7" x14ac:dyDescent="0.35">
      <c r="A41" s="113">
        <f t="shared" si="3"/>
        <v>46023</v>
      </c>
      <c r="B41" s="92">
        <v>25</v>
      </c>
      <c r="C41" s="78">
        <f t="shared" si="4"/>
        <v>6284.8176839429361</v>
      </c>
      <c r="D41" s="114">
        <f t="shared" si="0"/>
        <v>22.52</v>
      </c>
      <c r="E41" s="114">
        <f t="shared" si="5"/>
        <v>51.7</v>
      </c>
      <c r="F41" s="114">
        <f t="shared" si="2"/>
        <v>74.22</v>
      </c>
      <c r="G41" s="114">
        <f t="shared" si="1"/>
        <v>6233.1176839429363</v>
      </c>
    </row>
    <row r="42" spans="1:7" x14ac:dyDescent="0.35">
      <c r="A42" s="113">
        <f t="shared" si="3"/>
        <v>46054</v>
      </c>
      <c r="B42" s="92">
        <v>26</v>
      </c>
      <c r="C42" s="78">
        <f t="shared" si="4"/>
        <v>6233.1176839429363</v>
      </c>
      <c r="D42" s="114">
        <f t="shared" si="0"/>
        <v>22.34</v>
      </c>
      <c r="E42" s="114">
        <f t="shared" si="5"/>
        <v>51.879999999999995</v>
      </c>
      <c r="F42" s="114">
        <f t="shared" si="2"/>
        <v>74.22</v>
      </c>
      <c r="G42" s="114">
        <f t="shared" si="1"/>
        <v>6181.2376839429362</v>
      </c>
    </row>
    <row r="43" spans="1:7" x14ac:dyDescent="0.35">
      <c r="A43" s="113">
        <f t="shared" si="3"/>
        <v>46082</v>
      </c>
      <c r="B43" s="92">
        <v>27</v>
      </c>
      <c r="C43" s="78">
        <f t="shared" si="4"/>
        <v>6181.2376839429362</v>
      </c>
      <c r="D43" s="114">
        <f t="shared" si="0"/>
        <v>22.15</v>
      </c>
      <c r="E43" s="114">
        <f t="shared" si="5"/>
        <v>52.07</v>
      </c>
      <c r="F43" s="114">
        <f t="shared" si="2"/>
        <v>74.22</v>
      </c>
      <c r="G43" s="114">
        <f t="shared" si="1"/>
        <v>6129.1676839429365</v>
      </c>
    </row>
    <row r="44" spans="1:7" x14ac:dyDescent="0.35">
      <c r="A44" s="113">
        <f t="shared" si="3"/>
        <v>46113</v>
      </c>
      <c r="B44" s="92">
        <v>28</v>
      </c>
      <c r="C44" s="78">
        <f t="shared" si="4"/>
        <v>6129.1676839429365</v>
      </c>
      <c r="D44" s="114">
        <f t="shared" si="0"/>
        <v>21.96</v>
      </c>
      <c r="E44" s="114">
        <f t="shared" si="5"/>
        <v>52.26</v>
      </c>
      <c r="F44" s="114">
        <f t="shared" si="2"/>
        <v>74.22</v>
      </c>
      <c r="G44" s="114">
        <f t="shared" si="1"/>
        <v>6076.9076839429363</v>
      </c>
    </row>
    <row r="45" spans="1:7" x14ac:dyDescent="0.35">
      <c r="A45" s="113">
        <f t="shared" si="3"/>
        <v>46143</v>
      </c>
      <c r="B45" s="92">
        <v>29</v>
      </c>
      <c r="C45" s="78">
        <f t="shared" si="4"/>
        <v>6076.9076839429363</v>
      </c>
      <c r="D45" s="114">
        <f t="shared" si="0"/>
        <v>21.78</v>
      </c>
      <c r="E45" s="114">
        <f t="shared" si="5"/>
        <v>52.44</v>
      </c>
      <c r="F45" s="114">
        <f t="shared" si="2"/>
        <v>74.22</v>
      </c>
      <c r="G45" s="114">
        <f t="shared" si="1"/>
        <v>6024.4676839429367</v>
      </c>
    </row>
    <row r="46" spans="1:7" x14ac:dyDescent="0.35">
      <c r="A46" s="113">
        <f t="shared" si="3"/>
        <v>46174</v>
      </c>
      <c r="B46" s="92">
        <v>30</v>
      </c>
      <c r="C46" s="78">
        <f t="shared" si="4"/>
        <v>6024.4676839429367</v>
      </c>
      <c r="D46" s="114">
        <f t="shared" si="0"/>
        <v>21.59</v>
      </c>
      <c r="E46" s="114">
        <f t="shared" si="5"/>
        <v>52.629999999999995</v>
      </c>
      <c r="F46" s="114">
        <f t="shared" si="2"/>
        <v>74.22</v>
      </c>
      <c r="G46" s="114">
        <f t="shared" si="1"/>
        <v>5971.8376839429366</v>
      </c>
    </row>
    <row r="47" spans="1:7" x14ac:dyDescent="0.35">
      <c r="A47" s="113">
        <f t="shared" si="3"/>
        <v>46204</v>
      </c>
      <c r="B47" s="92">
        <v>31</v>
      </c>
      <c r="C47" s="78">
        <f t="shared" si="4"/>
        <v>5971.8376839429366</v>
      </c>
      <c r="D47" s="114">
        <f t="shared" si="0"/>
        <v>21.4</v>
      </c>
      <c r="E47" s="114">
        <f t="shared" si="5"/>
        <v>52.82</v>
      </c>
      <c r="F47" s="114">
        <f t="shared" si="2"/>
        <v>74.22</v>
      </c>
      <c r="G47" s="114">
        <f t="shared" si="1"/>
        <v>5919.0176839429369</v>
      </c>
    </row>
    <row r="48" spans="1:7" x14ac:dyDescent="0.35">
      <c r="A48" s="113">
        <f t="shared" si="3"/>
        <v>46235</v>
      </c>
      <c r="B48" s="92">
        <v>32</v>
      </c>
      <c r="C48" s="78">
        <f t="shared" si="4"/>
        <v>5919.0176839429369</v>
      </c>
      <c r="D48" s="114">
        <f t="shared" si="0"/>
        <v>21.21</v>
      </c>
      <c r="E48" s="114">
        <f t="shared" si="5"/>
        <v>53.01</v>
      </c>
      <c r="F48" s="114">
        <f t="shared" si="2"/>
        <v>74.22</v>
      </c>
      <c r="G48" s="114">
        <f t="shared" si="1"/>
        <v>5866.0076839429366</v>
      </c>
    </row>
    <row r="49" spans="1:7" x14ac:dyDescent="0.35">
      <c r="A49" s="113">
        <f t="shared" si="3"/>
        <v>46266</v>
      </c>
      <c r="B49" s="92">
        <v>33</v>
      </c>
      <c r="C49" s="78">
        <f t="shared" si="4"/>
        <v>5866.0076839429366</v>
      </c>
      <c r="D49" s="114">
        <f t="shared" si="0"/>
        <v>21.02</v>
      </c>
      <c r="E49" s="114">
        <f t="shared" si="5"/>
        <v>53.2</v>
      </c>
      <c r="F49" s="114">
        <f t="shared" si="2"/>
        <v>74.22</v>
      </c>
      <c r="G49" s="114">
        <f t="shared" si="1"/>
        <v>5812.8076839429368</v>
      </c>
    </row>
    <row r="50" spans="1:7" x14ac:dyDescent="0.35">
      <c r="A50" s="113">
        <f t="shared" si="3"/>
        <v>46296</v>
      </c>
      <c r="B50" s="92">
        <v>34</v>
      </c>
      <c r="C50" s="78">
        <f t="shared" si="4"/>
        <v>5812.8076839429368</v>
      </c>
      <c r="D50" s="114">
        <f t="shared" si="0"/>
        <v>20.83</v>
      </c>
      <c r="E50" s="114">
        <f t="shared" si="5"/>
        <v>53.39</v>
      </c>
      <c r="F50" s="114">
        <f t="shared" si="2"/>
        <v>74.22</v>
      </c>
      <c r="G50" s="114">
        <f t="shared" si="1"/>
        <v>5759.4176839429365</v>
      </c>
    </row>
    <row r="51" spans="1:7" x14ac:dyDescent="0.35">
      <c r="A51" s="113">
        <f t="shared" si="3"/>
        <v>46327</v>
      </c>
      <c r="B51" s="92">
        <v>35</v>
      </c>
      <c r="C51" s="78">
        <f t="shared" si="4"/>
        <v>5759.4176839429365</v>
      </c>
      <c r="D51" s="114">
        <f t="shared" si="0"/>
        <v>20.64</v>
      </c>
      <c r="E51" s="114">
        <f t="shared" si="5"/>
        <v>53.58</v>
      </c>
      <c r="F51" s="114">
        <f t="shared" si="2"/>
        <v>74.22</v>
      </c>
      <c r="G51" s="114">
        <f t="shared" si="1"/>
        <v>5705.8376839429366</v>
      </c>
    </row>
    <row r="52" spans="1:7" x14ac:dyDescent="0.35">
      <c r="A52" s="113">
        <f t="shared" si="3"/>
        <v>46357</v>
      </c>
      <c r="B52" s="92">
        <v>36</v>
      </c>
      <c r="C52" s="78">
        <f t="shared" si="4"/>
        <v>5705.8376839429366</v>
      </c>
      <c r="D52" s="114">
        <f t="shared" si="0"/>
        <v>20.45</v>
      </c>
      <c r="E52" s="114">
        <f t="shared" si="5"/>
        <v>53.769999999999996</v>
      </c>
      <c r="F52" s="114">
        <f t="shared" si="2"/>
        <v>74.22</v>
      </c>
      <c r="G52" s="114">
        <f t="shared" si="1"/>
        <v>5652.0676839429361</v>
      </c>
    </row>
    <row r="53" spans="1:7" x14ac:dyDescent="0.35">
      <c r="A53" s="113">
        <f t="shared" si="3"/>
        <v>46388</v>
      </c>
      <c r="B53" s="92">
        <v>37</v>
      </c>
      <c r="C53" s="78">
        <f t="shared" si="4"/>
        <v>5652.0676839429361</v>
      </c>
      <c r="D53" s="114">
        <f t="shared" si="0"/>
        <v>20.25</v>
      </c>
      <c r="E53" s="114">
        <f t="shared" si="5"/>
        <v>53.97</v>
      </c>
      <c r="F53" s="114">
        <f t="shared" si="2"/>
        <v>74.22</v>
      </c>
      <c r="G53" s="114">
        <f t="shared" si="1"/>
        <v>5598.0976839429359</v>
      </c>
    </row>
    <row r="54" spans="1:7" x14ac:dyDescent="0.35">
      <c r="A54" s="113">
        <f t="shared" si="3"/>
        <v>46419</v>
      </c>
      <c r="B54" s="92">
        <v>38</v>
      </c>
      <c r="C54" s="78">
        <f t="shared" si="4"/>
        <v>5598.0976839429359</v>
      </c>
      <c r="D54" s="114">
        <f t="shared" si="0"/>
        <v>20.059999999999999</v>
      </c>
      <c r="E54" s="114">
        <f t="shared" si="5"/>
        <v>54.16</v>
      </c>
      <c r="F54" s="114">
        <f t="shared" si="2"/>
        <v>74.22</v>
      </c>
      <c r="G54" s="114">
        <f t="shared" si="1"/>
        <v>5543.937683942936</v>
      </c>
    </row>
    <row r="55" spans="1:7" x14ac:dyDescent="0.35">
      <c r="A55" s="113">
        <f t="shared" si="3"/>
        <v>46447</v>
      </c>
      <c r="B55" s="92">
        <v>39</v>
      </c>
      <c r="C55" s="78">
        <f t="shared" si="4"/>
        <v>5543.937683942936</v>
      </c>
      <c r="D55" s="114">
        <f t="shared" si="0"/>
        <v>19.87</v>
      </c>
      <c r="E55" s="114">
        <f t="shared" si="5"/>
        <v>54.349999999999994</v>
      </c>
      <c r="F55" s="114">
        <f t="shared" si="2"/>
        <v>74.22</v>
      </c>
      <c r="G55" s="114">
        <f t="shared" si="1"/>
        <v>5489.5876839429357</v>
      </c>
    </row>
    <row r="56" spans="1:7" x14ac:dyDescent="0.35">
      <c r="A56" s="113">
        <f t="shared" si="3"/>
        <v>46478</v>
      </c>
      <c r="B56" s="92">
        <v>40</v>
      </c>
      <c r="C56" s="78">
        <f t="shared" si="4"/>
        <v>5489.5876839429357</v>
      </c>
      <c r="D56" s="114">
        <f t="shared" si="0"/>
        <v>19.670000000000002</v>
      </c>
      <c r="E56" s="114">
        <f t="shared" si="5"/>
        <v>54.55</v>
      </c>
      <c r="F56" s="114">
        <f t="shared" si="2"/>
        <v>74.22</v>
      </c>
      <c r="G56" s="114">
        <f t="shared" si="1"/>
        <v>5435.0376839429355</v>
      </c>
    </row>
    <row r="57" spans="1:7" x14ac:dyDescent="0.35">
      <c r="A57" s="113">
        <f t="shared" si="3"/>
        <v>46508</v>
      </c>
      <c r="B57" s="92">
        <v>41</v>
      </c>
      <c r="C57" s="78">
        <f t="shared" si="4"/>
        <v>5435.0376839429355</v>
      </c>
      <c r="D57" s="114">
        <f t="shared" si="0"/>
        <v>19.48</v>
      </c>
      <c r="E57" s="114">
        <f t="shared" si="5"/>
        <v>54.739999999999995</v>
      </c>
      <c r="F57" s="114">
        <f t="shared" si="2"/>
        <v>74.22</v>
      </c>
      <c r="G57" s="114">
        <f t="shared" si="1"/>
        <v>5380.2976839429357</v>
      </c>
    </row>
    <row r="58" spans="1:7" x14ac:dyDescent="0.35">
      <c r="A58" s="113">
        <f t="shared" si="3"/>
        <v>46539</v>
      </c>
      <c r="B58" s="92">
        <v>42</v>
      </c>
      <c r="C58" s="78">
        <f t="shared" si="4"/>
        <v>5380.2976839429357</v>
      </c>
      <c r="D58" s="114">
        <f t="shared" si="0"/>
        <v>19.28</v>
      </c>
      <c r="E58" s="114">
        <f t="shared" si="5"/>
        <v>54.94</v>
      </c>
      <c r="F58" s="114">
        <f t="shared" si="2"/>
        <v>74.22</v>
      </c>
      <c r="G58" s="114">
        <f t="shared" si="1"/>
        <v>5325.3576839429361</v>
      </c>
    </row>
    <row r="59" spans="1:7" x14ac:dyDescent="0.35">
      <c r="A59" s="113">
        <f t="shared" si="3"/>
        <v>46569</v>
      </c>
      <c r="B59" s="92">
        <v>43</v>
      </c>
      <c r="C59" s="78">
        <f t="shared" si="4"/>
        <v>5325.3576839429361</v>
      </c>
      <c r="D59" s="114">
        <f t="shared" si="0"/>
        <v>19.079999999999998</v>
      </c>
      <c r="E59" s="114">
        <f t="shared" si="5"/>
        <v>55.14</v>
      </c>
      <c r="F59" s="114">
        <f t="shared" si="2"/>
        <v>74.22</v>
      </c>
      <c r="G59" s="114">
        <f t="shared" si="1"/>
        <v>5270.2176839429358</v>
      </c>
    </row>
    <row r="60" spans="1:7" x14ac:dyDescent="0.35">
      <c r="A60" s="113">
        <f t="shared" si="3"/>
        <v>46600</v>
      </c>
      <c r="B60" s="92">
        <v>44</v>
      </c>
      <c r="C60" s="78">
        <f t="shared" si="4"/>
        <v>5270.2176839429358</v>
      </c>
      <c r="D60" s="114">
        <f t="shared" si="0"/>
        <v>18.88</v>
      </c>
      <c r="E60" s="114">
        <f t="shared" si="5"/>
        <v>55.34</v>
      </c>
      <c r="F60" s="114">
        <f t="shared" si="2"/>
        <v>74.22</v>
      </c>
      <c r="G60" s="114">
        <f t="shared" si="1"/>
        <v>5214.8776839429356</v>
      </c>
    </row>
    <row r="61" spans="1:7" x14ac:dyDescent="0.35">
      <c r="A61" s="113">
        <f t="shared" si="3"/>
        <v>46631</v>
      </c>
      <c r="B61" s="92">
        <v>45</v>
      </c>
      <c r="C61" s="78">
        <f t="shared" si="4"/>
        <v>5214.8776839429356</v>
      </c>
      <c r="D61" s="114">
        <f t="shared" si="0"/>
        <v>18.690000000000001</v>
      </c>
      <c r="E61" s="114">
        <f t="shared" si="5"/>
        <v>55.53</v>
      </c>
      <c r="F61" s="114">
        <f t="shared" si="2"/>
        <v>74.22</v>
      </c>
      <c r="G61" s="114">
        <f t="shared" si="1"/>
        <v>5159.3476839429359</v>
      </c>
    </row>
    <row r="62" spans="1:7" x14ac:dyDescent="0.35">
      <c r="A62" s="113">
        <f t="shared" si="3"/>
        <v>46661</v>
      </c>
      <c r="B62" s="92">
        <v>46</v>
      </c>
      <c r="C62" s="78">
        <f t="shared" si="4"/>
        <v>5159.3476839429359</v>
      </c>
      <c r="D62" s="114">
        <f t="shared" si="0"/>
        <v>18.489999999999998</v>
      </c>
      <c r="E62" s="114">
        <f t="shared" si="5"/>
        <v>55.730000000000004</v>
      </c>
      <c r="F62" s="114">
        <f t="shared" si="2"/>
        <v>74.22</v>
      </c>
      <c r="G62" s="114">
        <f t="shared" si="1"/>
        <v>5103.6176839429363</v>
      </c>
    </row>
    <row r="63" spans="1:7" x14ac:dyDescent="0.35">
      <c r="A63" s="113">
        <f t="shared" si="3"/>
        <v>46692</v>
      </c>
      <c r="B63" s="92">
        <v>47</v>
      </c>
      <c r="C63" s="78">
        <f t="shared" si="4"/>
        <v>5103.6176839429363</v>
      </c>
      <c r="D63" s="114">
        <f t="shared" si="0"/>
        <v>18.29</v>
      </c>
      <c r="E63" s="114">
        <f t="shared" si="5"/>
        <v>55.93</v>
      </c>
      <c r="F63" s="114">
        <f t="shared" si="2"/>
        <v>74.22</v>
      </c>
      <c r="G63" s="114">
        <f t="shared" si="1"/>
        <v>5047.687683942936</v>
      </c>
    </row>
    <row r="64" spans="1:7" x14ac:dyDescent="0.35">
      <c r="A64" s="113">
        <f t="shared" si="3"/>
        <v>46722</v>
      </c>
      <c r="B64" s="92">
        <v>48</v>
      </c>
      <c r="C64" s="78">
        <f t="shared" si="4"/>
        <v>5047.687683942936</v>
      </c>
      <c r="D64" s="114">
        <f t="shared" si="0"/>
        <v>18.09</v>
      </c>
      <c r="E64" s="114">
        <f t="shared" si="5"/>
        <v>56.129999999999995</v>
      </c>
      <c r="F64" s="114">
        <f t="shared" si="2"/>
        <v>74.22</v>
      </c>
      <c r="G64" s="114">
        <f t="shared" si="1"/>
        <v>4991.5576839429359</v>
      </c>
    </row>
    <row r="65" spans="1:7" x14ac:dyDescent="0.35">
      <c r="A65" s="113">
        <f t="shared" si="3"/>
        <v>46753</v>
      </c>
      <c r="B65" s="92">
        <v>49</v>
      </c>
      <c r="C65" s="78">
        <f t="shared" si="4"/>
        <v>4991.5576839429359</v>
      </c>
      <c r="D65" s="114">
        <f t="shared" si="0"/>
        <v>17.89</v>
      </c>
      <c r="E65" s="114">
        <f t="shared" si="5"/>
        <v>56.33</v>
      </c>
      <c r="F65" s="114">
        <f t="shared" si="2"/>
        <v>74.22</v>
      </c>
      <c r="G65" s="114">
        <f t="shared" si="1"/>
        <v>4935.227683942936</v>
      </c>
    </row>
    <row r="66" spans="1:7" x14ac:dyDescent="0.35">
      <c r="A66" s="113">
        <f t="shared" si="3"/>
        <v>46784</v>
      </c>
      <c r="B66" s="92">
        <v>50</v>
      </c>
      <c r="C66" s="78">
        <f t="shared" si="4"/>
        <v>4935.227683942936</v>
      </c>
      <c r="D66" s="114">
        <f t="shared" si="0"/>
        <v>17.68</v>
      </c>
      <c r="E66" s="114">
        <f t="shared" si="5"/>
        <v>56.54</v>
      </c>
      <c r="F66" s="114">
        <f t="shared" si="2"/>
        <v>74.22</v>
      </c>
      <c r="G66" s="114">
        <f t="shared" si="1"/>
        <v>4878.687683942936</v>
      </c>
    </row>
    <row r="67" spans="1:7" x14ac:dyDescent="0.35">
      <c r="A67" s="113">
        <f t="shared" si="3"/>
        <v>46813</v>
      </c>
      <c r="B67" s="92">
        <v>51</v>
      </c>
      <c r="C67" s="78">
        <f t="shared" si="4"/>
        <v>4878.687683942936</v>
      </c>
      <c r="D67" s="114">
        <f t="shared" si="0"/>
        <v>17.48</v>
      </c>
      <c r="E67" s="114">
        <f t="shared" si="5"/>
        <v>56.739999999999995</v>
      </c>
      <c r="F67" s="114">
        <f t="shared" si="2"/>
        <v>74.22</v>
      </c>
      <c r="G67" s="114">
        <f t="shared" si="1"/>
        <v>4821.9476839429362</v>
      </c>
    </row>
    <row r="68" spans="1:7" x14ac:dyDescent="0.35">
      <c r="A68" s="113">
        <f t="shared" si="3"/>
        <v>46844</v>
      </c>
      <c r="B68" s="92">
        <v>52</v>
      </c>
      <c r="C68" s="78">
        <f t="shared" si="4"/>
        <v>4821.9476839429362</v>
      </c>
      <c r="D68" s="114">
        <f t="shared" si="0"/>
        <v>17.28</v>
      </c>
      <c r="E68" s="114">
        <f t="shared" si="5"/>
        <v>56.94</v>
      </c>
      <c r="F68" s="114">
        <f t="shared" si="2"/>
        <v>74.22</v>
      </c>
      <c r="G68" s="114">
        <f t="shared" si="1"/>
        <v>4765.0076839429366</v>
      </c>
    </row>
    <row r="69" spans="1:7" x14ac:dyDescent="0.35">
      <c r="A69" s="113">
        <f t="shared" si="3"/>
        <v>46874</v>
      </c>
      <c r="B69" s="92">
        <v>53</v>
      </c>
      <c r="C69" s="78">
        <f t="shared" si="4"/>
        <v>4765.0076839429366</v>
      </c>
      <c r="D69" s="114">
        <f t="shared" si="0"/>
        <v>17.07</v>
      </c>
      <c r="E69" s="114">
        <f t="shared" si="5"/>
        <v>57.15</v>
      </c>
      <c r="F69" s="114">
        <f t="shared" si="2"/>
        <v>74.22</v>
      </c>
      <c r="G69" s="114">
        <f t="shared" si="1"/>
        <v>4707.857683942937</v>
      </c>
    </row>
    <row r="70" spans="1:7" x14ac:dyDescent="0.35">
      <c r="A70" s="113">
        <f t="shared" si="3"/>
        <v>46905</v>
      </c>
      <c r="B70" s="92">
        <v>54</v>
      </c>
      <c r="C70" s="78">
        <f t="shared" si="4"/>
        <v>4707.857683942937</v>
      </c>
      <c r="D70" s="114">
        <f t="shared" si="0"/>
        <v>16.87</v>
      </c>
      <c r="E70" s="114">
        <f t="shared" si="5"/>
        <v>57.349999999999994</v>
      </c>
      <c r="F70" s="114">
        <f t="shared" si="2"/>
        <v>74.22</v>
      </c>
      <c r="G70" s="114">
        <f t="shared" si="1"/>
        <v>4650.5076839429366</v>
      </c>
    </row>
    <row r="71" spans="1:7" x14ac:dyDescent="0.35">
      <c r="A71" s="113">
        <f t="shared" si="3"/>
        <v>46935</v>
      </c>
      <c r="B71" s="92">
        <v>55</v>
      </c>
      <c r="C71" s="78">
        <f t="shared" si="4"/>
        <v>4650.5076839429366</v>
      </c>
      <c r="D71" s="114">
        <f t="shared" si="0"/>
        <v>16.66</v>
      </c>
      <c r="E71" s="114">
        <f t="shared" si="5"/>
        <v>57.56</v>
      </c>
      <c r="F71" s="114">
        <f t="shared" si="2"/>
        <v>74.22</v>
      </c>
      <c r="G71" s="114">
        <f t="shared" si="1"/>
        <v>4592.9476839429362</v>
      </c>
    </row>
    <row r="72" spans="1:7" x14ac:dyDescent="0.35">
      <c r="A72" s="113">
        <f t="shared" si="3"/>
        <v>46966</v>
      </c>
      <c r="B72" s="92">
        <v>56</v>
      </c>
      <c r="C72" s="78">
        <f t="shared" si="4"/>
        <v>4592.9476839429362</v>
      </c>
      <c r="D72" s="114">
        <f t="shared" si="0"/>
        <v>16.46</v>
      </c>
      <c r="E72" s="114">
        <f t="shared" si="5"/>
        <v>57.76</v>
      </c>
      <c r="F72" s="114">
        <f t="shared" si="2"/>
        <v>74.22</v>
      </c>
      <c r="G72" s="114">
        <f t="shared" si="1"/>
        <v>4535.187683942936</v>
      </c>
    </row>
    <row r="73" spans="1:7" x14ac:dyDescent="0.35">
      <c r="A73" s="113">
        <f t="shared" si="3"/>
        <v>46997</v>
      </c>
      <c r="B73" s="92">
        <v>57</v>
      </c>
      <c r="C73" s="78">
        <f t="shared" si="4"/>
        <v>4535.187683942936</v>
      </c>
      <c r="D73" s="114">
        <f t="shared" si="0"/>
        <v>16.25</v>
      </c>
      <c r="E73" s="114">
        <f t="shared" si="5"/>
        <v>57.97</v>
      </c>
      <c r="F73" s="114">
        <f t="shared" si="2"/>
        <v>74.22</v>
      </c>
      <c r="G73" s="114">
        <f t="shared" si="1"/>
        <v>4477.2176839429358</v>
      </c>
    </row>
    <row r="74" spans="1:7" x14ac:dyDescent="0.35">
      <c r="A74" s="113">
        <f t="shared" si="3"/>
        <v>47027</v>
      </c>
      <c r="B74" s="92">
        <v>58</v>
      </c>
      <c r="C74" s="78">
        <f t="shared" si="4"/>
        <v>4477.2176839429358</v>
      </c>
      <c r="D74" s="114">
        <f t="shared" si="0"/>
        <v>16.04</v>
      </c>
      <c r="E74" s="114">
        <f t="shared" si="5"/>
        <v>58.18</v>
      </c>
      <c r="F74" s="114">
        <f t="shared" si="2"/>
        <v>74.22</v>
      </c>
      <c r="G74" s="114">
        <f t="shared" si="1"/>
        <v>4419.0376839429355</v>
      </c>
    </row>
    <row r="75" spans="1:7" x14ac:dyDescent="0.35">
      <c r="A75" s="113">
        <f t="shared" si="3"/>
        <v>47058</v>
      </c>
      <c r="B75" s="92">
        <v>59</v>
      </c>
      <c r="C75" s="78">
        <f t="shared" si="4"/>
        <v>4419.0376839429355</v>
      </c>
      <c r="D75" s="114">
        <f t="shared" si="0"/>
        <v>15.83</v>
      </c>
      <c r="E75" s="114">
        <f t="shared" si="5"/>
        <v>58.39</v>
      </c>
      <c r="F75" s="114">
        <f t="shared" si="2"/>
        <v>74.22</v>
      </c>
      <c r="G75" s="114">
        <f t="shared" si="1"/>
        <v>4360.6476839429351</v>
      </c>
    </row>
    <row r="76" spans="1:7" x14ac:dyDescent="0.35">
      <c r="A76" s="113">
        <f t="shared" si="3"/>
        <v>47088</v>
      </c>
      <c r="B76" s="92">
        <v>60</v>
      </c>
      <c r="C76" s="78">
        <f>G75</f>
        <v>4360.6476839429351</v>
      </c>
      <c r="D76" s="114">
        <f>ROUND(C76*$E$13/12,2)</f>
        <v>15.63</v>
      </c>
      <c r="E76" s="114">
        <f>F76-D76</f>
        <v>58.589999999999996</v>
      </c>
      <c r="F76" s="114">
        <f t="shared" si="2"/>
        <v>74.22</v>
      </c>
      <c r="G76" s="114">
        <f>C76-E76</f>
        <v>4302.057683942935</v>
      </c>
    </row>
    <row r="77" spans="1:7" x14ac:dyDescent="0.35">
      <c r="A77" s="113">
        <f t="shared" si="3"/>
        <v>47119</v>
      </c>
      <c r="B77" s="92">
        <v>61</v>
      </c>
      <c r="C77" s="78">
        <f t="shared" ref="C77:C116" si="6">G76</f>
        <v>4302.057683942935</v>
      </c>
      <c r="D77" s="114">
        <f t="shared" ref="D77:D116" si="7">ROUND(C77*$E$13/12,2)</f>
        <v>15.42</v>
      </c>
      <c r="E77" s="114">
        <f t="shared" ref="E77:E116" si="8">F77-D77</f>
        <v>58.8</v>
      </c>
      <c r="F77" s="114">
        <f t="shared" si="2"/>
        <v>74.22</v>
      </c>
      <c r="G77" s="114">
        <f t="shared" ref="G77:G116" si="9">C77-E77</f>
        <v>4243.2576839429348</v>
      </c>
    </row>
    <row r="78" spans="1:7" x14ac:dyDescent="0.35">
      <c r="A78" s="113">
        <f t="shared" si="3"/>
        <v>47150</v>
      </c>
      <c r="B78" s="92">
        <v>62</v>
      </c>
      <c r="C78" s="78">
        <f t="shared" si="6"/>
        <v>4243.2576839429348</v>
      </c>
      <c r="D78" s="114">
        <f t="shared" si="7"/>
        <v>15.21</v>
      </c>
      <c r="E78" s="114">
        <f t="shared" si="8"/>
        <v>59.01</v>
      </c>
      <c r="F78" s="114">
        <f t="shared" si="2"/>
        <v>74.22</v>
      </c>
      <c r="G78" s="114">
        <f t="shared" si="9"/>
        <v>4184.2476839429346</v>
      </c>
    </row>
    <row r="79" spans="1:7" x14ac:dyDescent="0.35">
      <c r="A79" s="113">
        <f t="shared" si="3"/>
        <v>47178</v>
      </c>
      <c r="B79" s="92">
        <v>63</v>
      </c>
      <c r="C79" s="78">
        <f t="shared" si="6"/>
        <v>4184.2476839429346</v>
      </c>
      <c r="D79" s="114">
        <f t="shared" si="7"/>
        <v>14.99</v>
      </c>
      <c r="E79" s="114">
        <f t="shared" si="8"/>
        <v>59.23</v>
      </c>
      <c r="F79" s="114">
        <f t="shared" si="2"/>
        <v>74.22</v>
      </c>
      <c r="G79" s="114">
        <f t="shared" si="9"/>
        <v>4125.017683942935</v>
      </c>
    </row>
    <row r="80" spans="1:7" x14ac:dyDescent="0.35">
      <c r="A80" s="113">
        <f t="shared" si="3"/>
        <v>47209</v>
      </c>
      <c r="B80" s="92">
        <v>64</v>
      </c>
      <c r="C80" s="78">
        <f t="shared" si="6"/>
        <v>4125.017683942935</v>
      </c>
      <c r="D80" s="114">
        <f t="shared" si="7"/>
        <v>14.78</v>
      </c>
      <c r="E80" s="114">
        <f t="shared" si="8"/>
        <v>59.44</v>
      </c>
      <c r="F80" s="114">
        <f t="shared" si="2"/>
        <v>74.22</v>
      </c>
      <c r="G80" s="114">
        <f t="shared" si="9"/>
        <v>4065.577683942935</v>
      </c>
    </row>
    <row r="81" spans="1:7" x14ac:dyDescent="0.35">
      <c r="A81" s="113">
        <f t="shared" si="3"/>
        <v>47239</v>
      </c>
      <c r="B81" s="92">
        <v>65</v>
      </c>
      <c r="C81" s="78">
        <f t="shared" si="6"/>
        <v>4065.577683942935</v>
      </c>
      <c r="D81" s="114">
        <f t="shared" si="7"/>
        <v>14.57</v>
      </c>
      <c r="E81" s="114">
        <f t="shared" si="8"/>
        <v>59.65</v>
      </c>
      <c r="F81" s="114">
        <f t="shared" si="2"/>
        <v>74.22</v>
      </c>
      <c r="G81" s="114">
        <f t="shared" si="9"/>
        <v>4005.9276839429349</v>
      </c>
    </row>
    <row r="82" spans="1:7" x14ac:dyDescent="0.35">
      <c r="A82" s="113">
        <f t="shared" si="3"/>
        <v>47270</v>
      </c>
      <c r="B82" s="92">
        <v>66</v>
      </c>
      <c r="C82" s="78">
        <f t="shared" si="6"/>
        <v>4005.9276839429349</v>
      </c>
      <c r="D82" s="114">
        <f t="shared" si="7"/>
        <v>14.35</v>
      </c>
      <c r="E82" s="114">
        <f t="shared" si="8"/>
        <v>59.87</v>
      </c>
      <c r="F82" s="114">
        <f t="shared" si="2"/>
        <v>74.22</v>
      </c>
      <c r="G82" s="114">
        <f t="shared" si="9"/>
        <v>3946.057683942935</v>
      </c>
    </row>
    <row r="83" spans="1:7" x14ac:dyDescent="0.35">
      <c r="A83" s="113">
        <f t="shared" si="3"/>
        <v>47300</v>
      </c>
      <c r="B83" s="92">
        <v>67</v>
      </c>
      <c r="C83" s="78">
        <f t="shared" si="6"/>
        <v>3946.057683942935</v>
      </c>
      <c r="D83" s="114">
        <f t="shared" si="7"/>
        <v>14.14</v>
      </c>
      <c r="E83" s="114">
        <f t="shared" si="8"/>
        <v>60.08</v>
      </c>
      <c r="F83" s="114">
        <f t="shared" ref="F83:F116" si="10">F82</f>
        <v>74.22</v>
      </c>
      <c r="G83" s="114">
        <f t="shared" si="9"/>
        <v>3885.9776839429351</v>
      </c>
    </row>
    <row r="84" spans="1:7" x14ac:dyDescent="0.35">
      <c r="A84" s="113">
        <f t="shared" ref="A84:A116" si="11">EDATE(A83,1)</f>
        <v>47331</v>
      </c>
      <c r="B84" s="92">
        <v>68</v>
      </c>
      <c r="C84" s="78">
        <f t="shared" si="6"/>
        <v>3885.9776839429351</v>
      </c>
      <c r="D84" s="114">
        <f t="shared" si="7"/>
        <v>13.92</v>
      </c>
      <c r="E84" s="114">
        <f t="shared" si="8"/>
        <v>60.3</v>
      </c>
      <c r="F84" s="114">
        <f t="shared" si="10"/>
        <v>74.22</v>
      </c>
      <c r="G84" s="114">
        <f t="shared" si="9"/>
        <v>3825.6776839429349</v>
      </c>
    </row>
    <row r="85" spans="1:7" x14ac:dyDescent="0.35">
      <c r="A85" s="113">
        <f t="shared" si="11"/>
        <v>47362</v>
      </c>
      <c r="B85" s="92">
        <v>69</v>
      </c>
      <c r="C85" s="78">
        <f t="shared" si="6"/>
        <v>3825.6776839429349</v>
      </c>
      <c r="D85" s="114">
        <f t="shared" si="7"/>
        <v>13.71</v>
      </c>
      <c r="E85" s="114">
        <f t="shared" si="8"/>
        <v>60.51</v>
      </c>
      <c r="F85" s="114">
        <f t="shared" si="10"/>
        <v>74.22</v>
      </c>
      <c r="G85" s="114">
        <f t="shared" si="9"/>
        <v>3765.1676839429347</v>
      </c>
    </row>
    <row r="86" spans="1:7" x14ac:dyDescent="0.35">
      <c r="A86" s="113">
        <f t="shared" si="11"/>
        <v>47392</v>
      </c>
      <c r="B86" s="92">
        <v>70</v>
      </c>
      <c r="C86" s="78">
        <f t="shared" si="6"/>
        <v>3765.1676839429347</v>
      </c>
      <c r="D86" s="114">
        <f t="shared" si="7"/>
        <v>13.49</v>
      </c>
      <c r="E86" s="114">
        <f t="shared" si="8"/>
        <v>60.73</v>
      </c>
      <c r="F86" s="114">
        <f t="shared" si="10"/>
        <v>74.22</v>
      </c>
      <c r="G86" s="114">
        <f t="shared" si="9"/>
        <v>3704.4376839429347</v>
      </c>
    </row>
    <row r="87" spans="1:7" x14ac:dyDescent="0.35">
      <c r="A87" s="113">
        <f t="shared" si="11"/>
        <v>47423</v>
      </c>
      <c r="B87" s="92">
        <v>71</v>
      </c>
      <c r="C87" s="78">
        <f t="shared" si="6"/>
        <v>3704.4376839429347</v>
      </c>
      <c r="D87" s="114">
        <f t="shared" si="7"/>
        <v>13.27</v>
      </c>
      <c r="E87" s="114">
        <f t="shared" si="8"/>
        <v>60.95</v>
      </c>
      <c r="F87" s="114">
        <f t="shared" si="10"/>
        <v>74.22</v>
      </c>
      <c r="G87" s="114">
        <f t="shared" si="9"/>
        <v>3643.4876839429348</v>
      </c>
    </row>
    <row r="88" spans="1:7" x14ac:dyDescent="0.35">
      <c r="A88" s="113">
        <f t="shared" si="11"/>
        <v>47453</v>
      </c>
      <c r="B88" s="92">
        <v>72</v>
      </c>
      <c r="C88" s="78">
        <f t="shared" si="6"/>
        <v>3643.4876839429348</v>
      </c>
      <c r="D88" s="114">
        <f t="shared" si="7"/>
        <v>13.06</v>
      </c>
      <c r="E88" s="114">
        <f t="shared" si="8"/>
        <v>61.16</v>
      </c>
      <c r="F88" s="114">
        <f t="shared" si="10"/>
        <v>74.22</v>
      </c>
      <c r="G88" s="114">
        <f t="shared" si="9"/>
        <v>3582.327683942935</v>
      </c>
    </row>
    <row r="89" spans="1:7" x14ac:dyDescent="0.35">
      <c r="A89" s="113">
        <f t="shared" si="11"/>
        <v>47484</v>
      </c>
      <c r="B89" s="92">
        <v>73</v>
      </c>
      <c r="C89" s="78">
        <f t="shared" si="6"/>
        <v>3582.327683942935</v>
      </c>
      <c r="D89" s="114">
        <f t="shared" si="7"/>
        <v>12.84</v>
      </c>
      <c r="E89" s="114">
        <f t="shared" si="8"/>
        <v>61.379999999999995</v>
      </c>
      <c r="F89" s="114">
        <f t="shared" si="10"/>
        <v>74.22</v>
      </c>
      <c r="G89" s="114">
        <f t="shared" si="9"/>
        <v>3520.9476839429349</v>
      </c>
    </row>
    <row r="90" spans="1:7" x14ac:dyDescent="0.35">
      <c r="A90" s="113">
        <f t="shared" si="11"/>
        <v>47515</v>
      </c>
      <c r="B90" s="92">
        <v>74</v>
      </c>
      <c r="C90" s="78">
        <f t="shared" si="6"/>
        <v>3520.9476839429349</v>
      </c>
      <c r="D90" s="114">
        <f t="shared" si="7"/>
        <v>12.62</v>
      </c>
      <c r="E90" s="114">
        <f t="shared" si="8"/>
        <v>61.6</v>
      </c>
      <c r="F90" s="114">
        <f t="shared" si="10"/>
        <v>74.22</v>
      </c>
      <c r="G90" s="114">
        <f t="shared" si="9"/>
        <v>3459.347683942935</v>
      </c>
    </row>
    <row r="91" spans="1:7" x14ac:dyDescent="0.35">
      <c r="A91" s="113">
        <f t="shared" si="11"/>
        <v>47543</v>
      </c>
      <c r="B91" s="92">
        <v>75</v>
      </c>
      <c r="C91" s="78">
        <f t="shared" si="6"/>
        <v>3459.347683942935</v>
      </c>
      <c r="D91" s="114">
        <f t="shared" si="7"/>
        <v>12.4</v>
      </c>
      <c r="E91" s="114">
        <f t="shared" si="8"/>
        <v>61.82</v>
      </c>
      <c r="F91" s="114">
        <f t="shared" si="10"/>
        <v>74.22</v>
      </c>
      <c r="G91" s="114">
        <f t="shared" si="9"/>
        <v>3397.5276839429348</v>
      </c>
    </row>
    <row r="92" spans="1:7" x14ac:dyDescent="0.35">
      <c r="A92" s="113">
        <f t="shared" si="11"/>
        <v>47574</v>
      </c>
      <c r="B92" s="92">
        <v>76</v>
      </c>
      <c r="C92" s="78">
        <f t="shared" si="6"/>
        <v>3397.5276839429348</v>
      </c>
      <c r="D92" s="114">
        <f t="shared" si="7"/>
        <v>12.17</v>
      </c>
      <c r="E92" s="114">
        <f t="shared" si="8"/>
        <v>62.05</v>
      </c>
      <c r="F92" s="114">
        <f t="shared" si="10"/>
        <v>74.22</v>
      </c>
      <c r="G92" s="114">
        <f t="shared" si="9"/>
        <v>3335.4776839429346</v>
      </c>
    </row>
    <row r="93" spans="1:7" x14ac:dyDescent="0.35">
      <c r="A93" s="113">
        <f t="shared" si="11"/>
        <v>47604</v>
      </c>
      <c r="B93" s="92">
        <v>77</v>
      </c>
      <c r="C93" s="78">
        <f t="shared" si="6"/>
        <v>3335.4776839429346</v>
      </c>
      <c r="D93" s="114">
        <f t="shared" si="7"/>
        <v>11.95</v>
      </c>
      <c r="E93" s="114">
        <f t="shared" si="8"/>
        <v>62.269999999999996</v>
      </c>
      <c r="F93" s="114">
        <f t="shared" si="10"/>
        <v>74.22</v>
      </c>
      <c r="G93" s="114">
        <f t="shared" si="9"/>
        <v>3273.2076839429346</v>
      </c>
    </row>
    <row r="94" spans="1:7" x14ac:dyDescent="0.35">
      <c r="A94" s="113">
        <f t="shared" si="11"/>
        <v>47635</v>
      </c>
      <c r="B94" s="92">
        <v>78</v>
      </c>
      <c r="C94" s="78">
        <f t="shared" si="6"/>
        <v>3273.2076839429346</v>
      </c>
      <c r="D94" s="114">
        <f t="shared" si="7"/>
        <v>11.73</v>
      </c>
      <c r="E94" s="114">
        <f t="shared" si="8"/>
        <v>62.489999999999995</v>
      </c>
      <c r="F94" s="114">
        <f t="shared" si="10"/>
        <v>74.22</v>
      </c>
      <c r="G94" s="114">
        <f t="shared" si="9"/>
        <v>3210.7176839429349</v>
      </c>
    </row>
    <row r="95" spans="1:7" x14ac:dyDescent="0.35">
      <c r="A95" s="113">
        <f t="shared" si="11"/>
        <v>47665</v>
      </c>
      <c r="B95" s="92">
        <v>79</v>
      </c>
      <c r="C95" s="78">
        <f t="shared" si="6"/>
        <v>3210.7176839429349</v>
      </c>
      <c r="D95" s="114">
        <f t="shared" si="7"/>
        <v>11.51</v>
      </c>
      <c r="E95" s="114">
        <f t="shared" si="8"/>
        <v>62.71</v>
      </c>
      <c r="F95" s="114">
        <f t="shared" si="10"/>
        <v>74.22</v>
      </c>
      <c r="G95" s="114">
        <f t="shared" si="9"/>
        <v>3148.0076839429348</v>
      </c>
    </row>
    <row r="96" spans="1:7" x14ac:dyDescent="0.35">
      <c r="A96" s="113">
        <f t="shared" si="11"/>
        <v>47696</v>
      </c>
      <c r="B96" s="92">
        <v>80</v>
      </c>
      <c r="C96" s="78">
        <f t="shared" si="6"/>
        <v>3148.0076839429348</v>
      </c>
      <c r="D96" s="114">
        <f t="shared" si="7"/>
        <v>11.28</v>
      </c>
      <c r="E96" s="114">
        <f t="shared" si="8"/>
        <v>62.94</v>
      </c>
      <c r="F96" s="114">
        <f t="shared" si="10"/>
        <v>74.22</v>
      </c>
      <c r="G96" s="114">
        <f t="shared" si="9"/>
        <v>3085.0676839429348</v>
      </c>
    </row>
    <row r="97" spans="1:7" x14ac:dyDescent="0.35">
      <c r="A97" s="113">
        <f t="shared" si="11"/>
        <v>47727</v>
      </c>
      <c r="B97" s="92">
        <v>81</v>
      </c>
      <c r="C97" s="78">
        <f t="shared" si="6"/>
        <v>3085.0676839429348</v>
      </c>
      <c r="D97" s="114">
        <f t="shared" si="7"/>
        <v>11.05</v>
      </c>
      <c r="E97" s="114">
        <f t="shared" si="8"/>
        <v>63.17</v>
      </c>
      <c r="F97" s="114">
        <f t="shared" si="10"/>
        <v>74.22</v>
      </c>
      <c r="G97" s="114">
        <f t="shared" si="9"/>
        <v>3021.8976839429347</v>
      </c>
    </row>
    <row r="98" spans="1:7" x14ac:dyDescent="0.35">
      <c r="A98" s="113">
        <f t="shared" si="11"/>
        <v>47757</v>
      </c>
      <c r="B98" s="92">
        <v>82</v>
      </c>
      <c r="C98" s="78">
        <f t="shared" si="6"/>
        <v>3021.8976839429347</v>
      </c>
      <c r="D98" s="114">
        <f t="shared" si="7"/>
        <v>10.83</v>
      </c>
      <c r="E98" s="114">
        <f t="shared" si="8"/>
        <v>63.39</v>
      </c>
      <c r="F98" s="114">
        <f t="shared" si="10"/>
        <v>74.22</v>
      </c>
      <c r="G98" s="114">
        <f t="shared" si="9"/>
        <v>2958.5076839429348</v>
      </c>
    </row>
    <row r="99" spans="1:7" x14ac:dyDescent="0.35">
      <c r="A99" s="113">
        <f t="shared" si="11"/>
        <v>47788</v>
      </c>
      <c r="B99" s="92">
        <v>83</v>
      </c>
      <c r="C99" s="78">
        <f t="shared" si="6"/>
        <v>2958.5076839429348</v>
      </c>
      <c r="D99" s="114">
        <f t="shared" si="7"/>
        <v>10.6</v>
      </c>
      <c r="E99" s="114">
        <f t="shared" si="8"/>
        <v>63.62</v>
      </c>
      <c r="F99" s="114">
        <f t="shared" si="10"/>
        <v>74.22</v>
      </c>
      <c r="G99" s="114">
        <f t="shared" si="9"/>
        <v>2894.8876839429349</v>
      </c>
    </row>
    <row r="100" spans="1:7" x14ac:dyDescent="0.35">
      <c r="A100" s="113">
        <f t="shared" si="11"/>
        <v>47818</v>
      </c>
      <c r="B100" s="92">
        <v>84</v>
      </c>
      <c r="C100" s="78">
        <f t="shared" si="6"/>
        <v>2894.8876839429349</v>
      </c>
      <c r="D100" s="114">
        <f t="shared" si="7"/>
        <v>10.37</v>
      </c>
      <c r="E100" s="114">
        <f t="shared" si="8"/>
        <v>63.85</v>
      </c>
      <c r="F100" s="114">
        <f t="shared" si="10"/>
        <v>74.22</v>
      </c>
      <c r="G100" s="114">
        <f t="shared" si="9"/>
        <v>2831.037683942935</v>
      </c>
    </row>
    <row r="101" spans="1:7" x14ac:dyDescent="0.35">
      <c r="A101" s="113">
        <f t="shared" si="11"/>
        <v>47849</v>
      </c>
      <c r="B101" s="92">
        <v>85</v>
      </c>
      <c r="C101" s="78">
        <f t="shared" si="6"/>
        <v>2831.037683942935</v>
      </c>
      <c r="D101" s="114">
        <f t="shared" si="7"/>
        <v>10.14</v>
      </c>
      <c r="E101" s="114">
        <f t="shared" si="8"/>
        <v>64.08</v>
      </c>
      <c r="F101" s="114">
        <f t="shared" si="10"/>
        <v>74.22</v>
      </c>
      <c r="G101" s="114">
        <f t="shared" si="9"/>
        <v>2766.9576839429351</v>
      </c>
    </row>
    <row r="102" spans="1:7" x14ac:dyDescent="0.35">
      <c r="A102" s="113">
        <f t="shared" si="11"/>
        <v>47880</v>
      </c>
      <c r="B102" s="92">
        <v>86</v>
      </c>
      <c r="C102" s="78">
        <f t="shared" si="6"/>
        <v>2766.9576839429351</v>
      </c>
      <c r="D102" s="114">
        <f t="shared" si="7"/>
        <v>9.91</v>
      </c>
      <c r="E102" s="114">
        <f t="shared" si="8"/>
        <v>64.31</v>
      </c>
      <c r="F102" s="114">
        <f t="shared" si="10"/>
        <v>74.22</v>
      </c>
      <c r="G102" s="114">
        <f t="shared" si="9"/>
        <v>2702.6476839429351</v>
      </c>
    </row>
    <row r="103" spans="1:7" x14ac:dyDescent="0.35">
      <c r="A103" s="113">
        <f t="shared" si="11"/>
        <v>47908</v>
      </c>
      <c r="B103" s="92">
        <v>87</v>
      </c>
      <c r="C103" s="78">
        <f t="shared" si="6"/>
        <v>2702.6476839429351</v>
      </c>
      <c r="D103" s="114">
        <f t="shared" si="7"/>
        <v>9.68</v>
      </c>
      <c r="E103" s="114">
        <f t="shared" si="8"/>
        <v>64.539999999999992</v>
      </c>
      <c r="F103" s="114">
        <f t="shared" si="10"/>
        <v>74.22</v>
      </c>
      <c r="G103" s="114">
        <f t="shared" si="9"/>
        <v>2638.1076839429352</v>
      </c>
    </row>
    <row r="104" spans="1:7" x14ac:dyDescent="0.35">
      <c r="A104" s="113">
        <f t="shared" si="11"/>
        <v>47939</v>
      </c>
      <c r="B104" s="92">
        <v>88</v>
      </c>
      <c r="C104" s="78">
        <f t="shared" si="6"/>
        <v>2638.1076839429352</v>
      </c>
      <c r="D104" s="114">
        <f t="shared" si="7"/>
        <v>9.4499999999999993</v>
      </c>
      <c r="E104" s="114">
        <f t="shared" si="8"/>
        <v>64.77</v>
      </c>
      <c r="F104" s="114">
        <f t="shared" si="10"/>
        <v>74.22</v>
      </c>
      <c r="G104" s="114">
        <f t="shared" si="9"/>
        <v>2573.3376839429352</v>
      </c>
    </row>
    <row r="105" spans="1:7" x14ac:dyDescent="0.35">
      <c r="A105" s="113">
        <f t="shared" si="11"/>
        <v>47969</v>
      </c>
      <c r="B105" s="92">
        <v>89</v>
      </c>
      <c r="C105" s="78">
        <f t="shared" si="6"/>
        <v>2573.3376839429352</v>
      </c>
      <c r="D105" s="114">
        <f t="shared" si="7"/>
        <v>9.2200000000000006</v>
      </c>
      <c r="E105" s="114">
        <f t="shared" si="8"/>
        <v>65</v>
      </c>
      <c r="F105" s="114">
        <f t="shared" si="10"/>
        <v>74.22</v>
      </c>
      <c r="G105" s="114">
        <f t="shared" si="9"/>
        <v>2508.3376839429352</v>
      </c>
    </row>
    <row r="106" spans="1:7" x14ac:dyDescent="0.35">
      <c r="A106" s="113">
        <f t="shared" si="11"/>
        <v>48000</v>
      </c>
      <c r="B106" s="92">
        <v>90</v>
      </c>
      <c r="C106" s="78">
        <f t="shared" si="6"/>
        <v>2508.3376839429352</v>
      </c>
      <c r="D106" s="114">
        <f t="shared" si="7"/>
        <v>8.99</v>
      </c>
      <c r="E106" s="114">
        <f t="shared" si="8"/>
        <v>65.23</v>
      </c>
      <c r="F106" s="114">
        <f t="shared" si="10"/>
        <v>74.22</v>
      </c>
      <c r="G106" s="114">
        <f t="shared" si="9"/>
        <v>2443.1076839429352</v>
      </c>
    </row>
    <row r="107" spans="1:7" x14ac:dyDescent="0.35">
      <c r="A107" s="113">
        <f t="shared" si="11"/>
        <v>48030</v>
      </c>
      <c r="B107" s="92">
        <v>91</v>
      </c>
      <c r="C107" s="78">
        <f t="shared" si="6"/>
        <v>2443.1076839429352</v>
      </c>
      <c r="D107" s="114">
        <f t="shared" si="7"/>
        <v>8.75</v>
      </c>
      <c r="E107" s="114">
        <f t="shared" si="8"/>
        <v>65.47</v>
      </c>
      <c r="F107" s="114">
        <f t="shared" si="10"/>
        <v>74.22</v>
      </c>
      <c r="G107" s="114">
        <f t="shared" si="9"/>
        <v>2377.6376839429354</v>
      </c>
    </row>
    <row r="108" spans="1:7" x14ac:dyDescent="0.35">
      <c r="A108" s="113">
        <f t="shared" si="11"/>
        <v>48061</v>
      </c>
      <c r="B108" s="92">
        <v>92</v>
      </c>
      <c r="C108" s="78">
        <f t="shared" si="6"/>
        <v>2377.6376839429354</v>
      </c>
      <c r="D108" s="114">
        <f t="shared" si="7"/>
        <v>8.52</v>
      </c>
      <c r="E108" s="114">
        <f t="shared" si="8"/>
        <v>65.7</v>
      </c>
      <c r="F108" s="114">
        <f t="shared" si="10"/>
        <v>74.22</v>
      </c>
      <c r="G108" s="114">
        <f t="shared" si="9"/>
        <v>2311.9376839429356</v>
      </c>
    </row>
    <row r="109" spans="1:7" x14ac:dyDescent="0.35">
      <c r="A109" s="113">
        <f t="shared" si="11"/>
        <v>48092</v>
      </c>
      <c r="B109" s="92">
        <v>93</v>
      </c>
      <c r="C109" s="78">
        <f t="shared" si="6"/>
        <v>2311.9376839429356</v>
      </c>
      <c r="D109" s="114">
        <f t="shared" si="7"/>
        <v>8.2799999999999994</v>
      </c>
      <c r="E109" s="114">
        <f t="shared" si="8"/>
        <v>65.94</v>
      </c>
      <c r="F109" s="114">
        <f t="shared" si="10"/>
        <v>74.22</v>
      </c>
      <c r="G109" s="114">
        <f t="shared" si="9"/>
        <v>2245.9976839429355</v>
      </c>
    </row>
    <row r="110" spans="1:7" x14ac:dyDescent="0.35">
      <c r="A110" s="113">
        <f t="shared" si="11"/>
        <v>48122</v>
      </c>
      <c r="B110" s="92">
        <v>94</v>
      </c>
      <c r="C110" s="78">
        <f t="shared" si="6"/>
        <v>2245.9976839429355</v>
      </c>
      <c r="D110" s="114">
        <f t="shared" si="7"/>
        <v>8.0500000000000007</v>
      </c>
      <c r="E110" s="114">
        <f t="shared" si="8"/>
        <v>66.17</v>
      </c>
      <c r="F110" s="114">
        <f t="shared" si="10"/>
        <v>74.22</v>
      </c>
      <c r="G110" s="114">
        <f t="shared" si="9"/>
        <v>2179.8276839429354</v>
      </c>
    </row>
    <row r="111" spans="1:7" x14ac:dyDescent="0.35">
      <c r="A111" s="113">
        <f t="shared" si="11"/>
        <v>48153</v>
      </c>
      <c r="B111" s="92">
        <v>95</v>
      </c>
      <c r="C111" s="78">
        <f t="shared" si="6"/>
        <v>2179.8276839429354</v>
      </c>
      <c r="D111" s="114">
        <f t="shared" si="7"/>
        <v>7.81</v>
      </c>
      <c r="E111" s="114">
        <f t="shared" si="8"/>
        <v>66.41</v>
      </c>
      <c r="F111" s="114">
        <f t="shared" si="10"/>
        <v>74.22</v>
      </c>
      <c r="G111" s="114">
        <f t="shared" si="9"/>
        <v>2113.4176839429356</v>
      </c>
    </row>
    <row r="112" spans="1:7" x14ac:dyDescent="0.35">
      <c r="A112" s="113">
        <f t="shared" si="11"/>
        <v>48183</v>
      </c>
      <c r="B112" s="92">
        <v>96</v>
      </c>
      <c r="C112" s="78">
        <f t="shared" si="6"/>
        <v>2113.4176839429356</v>
      </c>
      <c r="D112" s="114">
        <f t="shared" si="7"/>
        <v>7.57</v>
      </c>
      <c r="E112" s="114">
        <f t="shared" si="8"/>
        <v>66.650000000000006</v>
      </c>
      <c r="F112" s="114">
        <f t="shared" si="10"/>
        <v>74.22</v>
      </c>
      <c r="G112" s="114">
        <f t="shared" si="9"/>
        <v>2046.7676839429355</v>
      </c>
    </row>
    <row r="113" spans="1:7" x14ac:dyDescent="0.35">
      <c r="A113" s="113">
        <f t="shared" si="11"/>
        <v>48214</v>
      </c>
      <c r="B113" s="92">
        <v>97</v>
      </c>
      <c r="C113" s="78">
        <f t="shared" si="6"/>
        <v>2046.7676839429355</v>
      </c>
      <c r="D113" s="114">
        <f t="shared" si="7"/>
        <v>7.33</v>
      </c>
      <c r="E113" s="114">
        <f t="shared" si="8"/>
        <v>66.89</v>
      </c>
      <c r="F113" s="114">
        <f t="shared" si="10"/>
        <v>74.22</v>
      </c>
      <c r="G113" s="114">
        <f t="shared" si="9"/>
        <v>1979.8776839429354</v>
      </c>
    </row>
    <row r="114" spans="1:7" x14ac:dyDescent="0.35">
      <c r="A114" s="113">
        <f t="shared" si="11"/>
        <v>48245</v>
      </c>
      <c r="B114" s="92">
        <v>98</v>
      </c>
      <c r="C114" s="78">
        <f t="shared" si="6"/>
        <v>1979.8776839429354</v>
      </c>
      <c r="D114" s="114">
        <f t="shared" si="7"/>
        <v>7.09</v>
      </c>
      <c r="E114" s="114">
        <f t="shared" si="8"/>
        <v>67.13</v>
      </c>
      <c r="F114" s="114">
        <f t="shared" si="10"/>
        <v>74.22</v>
      </c>
      <c r="G114" s="114">
        <f t="shared" si="9"/>
        <v>1912.7476839429355</v>
      </c>
    </row>
    <row r="115" spans="1:7" x14ac:dyDescent="0.35">
      <c r="A115" s="113">
        <f t="shared" si="11"/>
        <v>48274</v>
      </c>
      <c r="B115" s="92">
        <v>99</v>
      </c>
      <c r="C115" s="78">
        <f t="shared" si="6"/>
        <v>1912.7476839429355</v>
      </c>
      <c r="D115" s="114">
        <f t="shared" si="7"/>
        <v>6.85</v>
      </c>
      <c r="E115" s="114">
        <f t="shared" si="8"/>
        <v>67.37</v>
      </c>
      <c r="F115" s="114">
        <f t="shared" si="10"/>
        <v>74.22</v>
      </c>
      <c r="G115" s="114">
        <f t="shared" si="9"/>
        <v>1845.3776839429356</v>
      </c>
    </row>
    <row r="116" spans="1:7" x14ac:dyDescent="0.35">
      <c r="A116" s="113">
        <f t="shared" si="11"/>
        <v>48305</v>
      </c>
      <c r="B116" s="92">
        <v>100</v>
      </c>
      <c r="C116" s="78">
        <f t="shared" si="6"/>
        <v>1845.3776839429356</v>
      </c>
      <c r="D116" s="114">
        <f t="shared" si="7"/>
        <v>6.61</v>
      </c>
      <c r="E116" s="114">
        <f t="shared" si="8"/>
        <v>67.61</v>
      </c>
      <c r="F116" s="114">
        <f t="shared" si="10"/>
        <v>74.22</v>
      </c>
      <c r="G116" s="114">
        <f t="shared" si="9"/>
        <v>1777.7676839429357</v>
      </c>
    </row>
    <row r="117" spans="1:7" x14ac:dyDescent="0.35">
      <c r="A117" s="113"/>
      <c r="B117" s="92"/>
      <c r="C117" s="78"/>
      <c r="D117" s="114"/>
      <c r="E117" s="114"/>
      <c r="F117" s="114"/>
      <c r="G117" s="114"/>
    </row>
    <row r="118" spans="1:7" x14ac:dyDescent="0.35">
      <c r="A118" s="113"/>
      <c r="B118" s="92"/>
      <c r="C118" s="78"/>
      <c r="D118" s="114"/>
      <c r="E118" s="114"/>
      <c r="F118" s="114"/>
      <c r="G118" s="114"/>
    </row>
    <row r="119" spans="1:7" x14ac:dyDescent="0.35">
      <c r="A119" s="113"/>
      <c r="B119" s="92"/>
      <c r="C119" s="78"/>
      <c r="D119" s="114"/>
      <c r="E119" s="114"/>
      <c r="F119" s="114"/>
      <c r="G119" s="114"/>
    </row>
    <row r="120" spans="1:7" x14ac:dyDescent="0.35">
      <c r="A120" s="113"/>
      <c r="B120" s="92"/>
      <c r="C120" s="78"/>
      <c r="D120" s="114"/>
      <c r="E120" s="114"/>
      <c r="F120" s="114"/>
      <c r="G120" s="114"/>
    </row>
    <row r="121" spans="1:7" x14ac:dyDescent="0.35">
      <c r="A121" s="113"/>
      <c r="B121" s="92"/>
      <c r="C121" s="78"/>
      <c r="D121" s="114"/>
      <c r="E121" s="114"/>
      <c r="F121" s="114"/>
      <c r="G121" s="114"/>
    </row>
    <row r="122" spans="1:7" x14ac:dyDescent="0.35">
      <c r="A122" s="113"/>
      <c r="B122" s="92"/>
      <c r="C122" s="78"/>
      <c r="D122" s="114"/>
      <c r="E122" s="114"/>
      <c r="F122" s="114"/>
      <c r="G122" s="114"/>
    </row>
    <row r="123" spans="1:7" x14ac:dyDescent="0.35">
      <c r="A123" s="113"/>
      <c r="B123" s="92"/>
      <c r="C123" s="78"/>
      <c r="D123" s="114"/>
      <c r="E123" s="114"/>
      <c r="F123" s="114"/>
      <c r="G123" s="114"/>
    </row>
    <row r="124" spans="1:7" x14ac:dyDescent="0.35">
      <c r="A124" s="113"/>
      <c r="B124" s="92"/>
      <c r="C124" s="78"/>
      <c r="D124" s="114"/>
      <c r="E124" s="114"/>
      <c r="F124" s="114"/>
      <c r="G124" s="114"/>
    </row>
    <row r="125" spans="1:7" x14ac:dyDescent="0.35">
      <c r="A125" s="113"/>
      <c r="B125" s="92"/>
      <c r="C125" s="78"/>
      <c r="D125" s="114"/>
      <c r="E125" s="114"/>
      <c r="F125" s="114"/>
      <c r="G125" s="114"/>
    </row>
    <row r="126" spans="1:7" x14ac:dyDescent="0.35">
      <c r="A126" s="113"/>
      <c r="B126" s="92"/>
      <c r="C126" s="78"/>
      <c r="D126" s="114"/>
      <c r="E126" s="114"/>
      <c r="F126" s="114"/>
      <c r="G126" s="114"/>
    </row>
    <row r="127" spans="1:7" x14ac:dyDescent="0.35">
      <c r="A127" s="113"/>
      <c r="B127" s="92"/>
      <c r="C127" s="78"/>
      <c r="D127" s="114"/>
      <c r="E127" s="114"/>
      <c r="F127" s="114"/>
      <c r="G127" s="114"/>
    </row>
    <row r="128" spans="1:7" x14ac:dyDescent="0.35">
      <c r="A128" s="113"/>
      <c r="B128" s="92"/>
      <c r="C128" s="78"/>
      <c r="D128" s="114"/>
      <c r="E128" s="114"/>
      <c r="F128" s="114"/>
      <c r="G128" s="114"/>
    </row>
    <row r="129" spans="1:7" x14ac:dyDescent="0.35">
      <c r="A129" s="113"/>
      <c r="B129" s="92"/>
      <c r="C129" s="78"/>
      <c r="D129" s="114"/>
      <c r="E129" s="114"/>
      <c r="F129" s="114"/>
      <c r="G129" s="114"/>
    </row>
    <row r="130" spans="1:7" x14ac:dyDescent="0.35">
      <c r="A130" s="113"/>
      <c r="B130" s="92"/>
      <c r="C130" s="78"/>
      <c r="D130" s="114"/>
      <c r="E130" s="114"/>
      <c r="F130" s="114"/>
      <c r="G130" s="114"/>
    </row>
    <row r="131" spans="1:7" x14ac:dyDescent="0.35">
      <c r="A131" s="113"/>
      <c r="B131" s="92"/>
      <c r="C131" s="78"/>
      <c r="D131" s="114"/>
      <c r="E131" s="114"/>
      <c r="F131" s="114"/>
      <c r="G131" s="114"/>
    </row>
    <row r="132" spans="1:7" x14ac:dyDescent="0.35">
      <c r="A132" s="113"/>
      <c r="B132" s="92"/>
      <c r="C132" s="78"/>
      <c r="D132" s="114"/>
      <c r="E132" s="114"/>
      <c r="F132" s="114"/>
      <c r="G132" s="114"/>
    </row>
    <row r="133" spans="1:7" x14ac:dyDescent="0.35">
      <c r="A133" s="113"/>
      <c r="B133" s="92"/>
      <c r="C133" s="78"/>
      <c r="D133" s="114"/>
      <c r="E133" s="114"/>
      <c r="F133" s="114"/>
      <c r="G133" s="114"/>
    </row>
    <row r="134" spans="1:7" x14ac:dyDescent="0.35">
      <c r="A134" s="113"/>
      <c r="B134" s="92"/>
      <c r="C134" s="78"/>
      <c r="D134" s="114"/>
      <c r="E134" s="114"/>
      <c r="F134" s="114"/>
      <c r="G134" s="114"/>
    </row>
    <row r="135" spans="1:7" x14ac:dyDescent="0.35">
      <c r="A135" s="113"/>
      <c r="B135" s="92"/>
      <c r="C135" s="78"/>
      <c r="D135" s="114"/>
      <c r="E135" s="114"/>
      <c r="F135" s="114"/>
      <c r="G135" s="114"/>
    </row>
    <row r="136" spans="1:7" x14ac:dyDescent="0.35">
      <c r="A136" s="113"/>
      <c r="B136" s="92"/>
      <c r="C136" s="78"/>
      <c r="D136" s="114"/>
      <c r="E136" s="114"/>
      <c r="F136" s="114"/>
      <c r="G136" s="114"/>
    </row>
    <row r="137" spans="1:7" x14ac:dyDescent="0.35">
      <c r="A137" s="113"/>
      <c r="B137" s="92"/>
      <c r="C137" s="78"/>
      <c r="D137" s="114"/>
      <c r="E137" s="114"/>
      <c r="F137" s="114"/>
      <c r="G137" s="114"/>
    </row>
    <row r="138" spans="1:7" x14ac:dyDescent="0.35">
      <c r="A138" s="113"/>
      <c r="B138" s="92"/>
      <c r="C138" s="78"/>
      <c r="D138" s="114"/>
      <c r="E138" s="114"/>
      <c r="F138" s="114"/>
      <c r="G138" s="114"/>
    </row>
    <row r="139" spans="1:7" x14ac:dyDescent="0.35">
      <c r="A139" s="113"/>
      <c r="B139" s="92"/>
      <c r="C139" s="78"/>
      <c r="D139" s="114"/>
      <c r="E139" s="114"/>
      <c r="F139" s="114"/>
      <c r="G139" s="114"/>
    </row>
    <row r="140" spans="1:7" x14ac:dyDescent="0.35">
      <c r="A140" s="113"/>
      <c r="B140" s="92"/>
      <c r="C140" s="78"/>
      <c r="D140" s="114"/>
      <c r="E140" s="114"/>
      <c r="F140" s="114"/>
      <c r="G140" s="114"/>
    </row>
    <row r="141" spans="1:7" x14ac:dyDescent="0.35">
      <c r="A141" s="113"/>
      <c r="B141" s="92"/>
      <c r="C141" s="78"/>
      <c r="D141" s="114"/>
      <c r="E141" s="114"/>
      <c r="F141" s="114"/>
      <c r="G141" s="114"/>
    </row>
    <row r="142" spans="1:7" x14ac:dyDescent="0.35">
      <c r="A142" s="113"/>
      <c r="B142" s="92"/>
      <c r="C142" s="78"/>
      <c r="D142" s="114"/>
      <c r="E142" s="114"/>
      <c r="F142" s="114"/>
      <c r="G142" s="114"/>
    </row>
    <row r="143" spans="1:7" x14ac:dyDescent="0.35">
      <c r="A143" s="113"/>
      <c r="B143" s="92"/>
      <c r="C143" s="78"/>
      <c r="D143" s="114"/>
      <c r="E143" s="114"/>
      <c r="F143" s="114"/>
      <c r="G143" s="114"/>
    </row>
    <row r="144" spans="1:7" x14ac:dyDescent="0.35">
      <c r="A144" s="113"/>
      <c r="B144" s="92"/>
      <c r="C144" s="78"/>
      <c r="D144" s="114"/>
      <c r="E144" s="114"/>
      <c r="F144" s="114"/>
      <c r="G144" s="114"/>
    </row>
    <row r="145" spans="1:7" x14ac:dyDescent="0.35">
      <c r="A145" s="113"/>
      <c r="B145" s="92"/>
      <c r="C145" s="78"/>
      <c r="D145" s="114"/>
      <c r="E145" s="114"/>
      <c r="F145" s="114"/>
      <c r="G145" s="114"/>
    </row>
    <row r="146" spans="1:7" x14ac:dyDescent="0.35">
      <c r="A146" s="113"/>
      <c r="B146" s="92"/>
      <c r="C146" s="78"/>
      <c r="D146" s="114"/>
      <c r="E146" s="114"/>
      <c r="F146" s="114"/>
      <c r="G146" s="114"/>
    </row>
    <row r="147" spans="1:7" x14ac:dyDescent="0.35">
      <c r="A147" s="113"/>
      <c r="B147" s="92"/>
      <c r="C147" s="78"/>
      <c r="D147" s="114"/>
      <c r="E147" s="114"/>
      <c r="F147" s="114"/>
      <c r="G147" s="114"/>
    </row>
    <row r="148" spans="1:7" x14ac:dyDescent="0.35">
      <c r="A148" s="113"/>
      <c r="B148" s="92"/>
      <c r="C148" s="78"/>
      <c r="D148" s="114"/>
      <c r="E148" s="114"/>
      <c r="F148" s="114"/>
      <c r="G148" s="114"/>
    </row>
    <row r="149" spans="1:7" x14ac:dyDescent="0.35">
      <c r="A149" s="113"/>
      <c r="B149" s="92"/>
      <c r="C149" s="78"/>
      <c r="D149" s="114"/>
      <c r="E149" s="114"/>
      <c r="F149" s="114"/>
      <c r="G149" s="114"/>
    </row>
    <row r="150" spans="1:7" x14ac:dyDescent="0.35">
      <c r="A150" s="113"/>
      <c r="B150" s="92"/>
      <c r="C150" s="78"/>
      <c r="D150" s="114"/>
      <c r="E150" s="114"/>
      <c r="F150" s="114"/>
      <c r="G150" s="114"/>
    </row>
    <row r="151" spans="1:7" x14ac:dyDescent="0.35">
      <c r="A151" s="113"/>
      <c r="B151" s="92"/>
      <c r="C151" s="78"/>
      <c r="D151" s="114"/>
      <c r="E151" s="114"/>
      <c r="F151" s="114"/>
      <c r="G151" s="114"/>
    </row>
    <row r="152" spans="1:7" x14ac:dyDescent="0.35">
      <c r="A152" s="113"/>
      <c r="B152" s="92"/>
      <c r="C152" s="78"/>
      <c r="D152" s="114"/>
      <c r="E152" s="114"/>
      <c r="F152" s="114"/>
      <c r="G152" s="114"/>
    </row>
    <row r="153" spans="1:7" x14ac:dyDescent="0.35">
      <c r="A153" s="113"/>
      <c r="B153" s="92"/>
      <c r="C153" s="78"/>
      <c r="D153" s="114"/>
      <c r="E153" s="114"/>
      <c r="F153" s="114"/>
      <c r="G153" s="114"/>
    </row>
    <row r="154" spans="1:7" x14ac:dyDescent="0.35">
      <c r="A154" s="113"/>
      <c r="B154" s="92"/>
      <c r="C154" s="78"/>
      <c r="D154" s="114"/>
      <c r="E154" s="114"/>
      <c r="F154" s="114"/>
      <c r="G154" s="114"/>
    </row>
    <row r="155" spans="1:7" x14ac:dyDescent="0.35">
      <c r="A155" s="113"/>
      <c r="B155" s="92"/>
      <c r="C155" s="78"/>
      <c r="D155" s="114"/>
      <c r="E155" s="114"/>
      <c r="F155" s="114"/>
      <c r="G155" s="114"/>
    </row>
    <row r="156" spans="1:7" x14ac:dyDescent="0.35">
      <c r="A156" s="113"/>
      <c r="B156" s="92"/>
      <c r="C156" s="78"/>
      <c r="D156" s="114"/>
      <c r="E156" s="114"/>
      <c r="F156" s="114"/>
      <c r="G156" s="114"/>
    </row>
    <row r="157" spans="1:7" x14ac:dyDescent="0.35">
      <c r="A157" s="113"/>
      <c r="B157" s="92"/>
      <c r="C157" s="78"/>
      <c r="D157" s="114"/>
      <c r="E157" s="114"/>
      <c r="F157" s="114"/>
      <c r="G157" s="114"/>
    </row>
    <row r="158" spans="1:7" x14ac:dyDescent="0.35">
      <c r="A158" s="113"/>
      <c r="B158" s="92"/>
      <c r="C158" s="78"/>
      <c r="D158" s="114"/>
      <c r="E158" s="114"/>
      <c r="F158" s="114"/>
      <c r="G158" s="114"/>
    </row>
    <row r="159" spans="1:7" x14ac:dyDescent="0.35">
      <c r="A159" s="113"/>
      <c r="B159" s="92"/>
      <c r="C159" s="78"/>
      <c r="D159" s="114"/>
      <c r="E159" s="114"/>
      <c r="F159" s="114"/>
      <c r="G159" s="114"/>
    </row>
    <row r="160" spans="1:7" x14ac:dyDescent="0.35">
      <c r="A160" s="113"/>
      <c r="B160" s="92"/>
      <c r="C160" s="78"/>
      <c r="D160" s="114"/>
      <c r="E160" s="114"/>
      <c r="F160" s="114"/>
      <c r="G160" s="11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58"/>
  <sheetViews>
    <sheetView topLeftCell="A129" workbookViewId="0">
      <selection activeCell="E11" sqref="E11"/>
    </sheetView>
  </sheetViews>
  <sheetFormatPr defaultRowHeight="14.5" x14ac:dyDescent="0.35"/>
  <cols>
    <col min="1" max="1" width="9.26953125" style="71" customWidth="1"/>
    <col min="2" max="2" width="7.7265625" style="71" customWidth="1"/>
    <col min="3" max="3" width="14.54296875" style="71" customWidth="1"/>
    <col min="4" max="4" width="14.453125" style="71" customWidth="1"/>
    <col min="5" max="7" width="14.54296875" style="71" customWidth="1"/>
    <col min="8" max="8" width="9.26953125" style="71"/>
    <col min="9" max="9" width="10.453125" style="71" bestFit="1" customWidth="1"/>
    <col min="10" max="10" width="9.26953125" style="71"/>
    <col min="11" max="11" width="11" style="71" customWidth="1"/>
    <col min="12" max="257" width="9.26953125" style="71"/>
    <col min="258" max="258" width="7.7265625" style="71" customWidth="1"/>
    <col min="259" max="259" width="14.54296875" style="71" customWidth="1"/>
    <col min="260" max="260" width="14.453125" style="71" customWidth="1"/>
    <col min="261" max="263" width="14.54296875" style="71" customWidth="1"/>
    <col min="264" max="264" width="9.26953125" style="71"/>
    <col min="265" max="265" width="10.453125" style="71" bestFit="1" customWidth="1"/>
    <col min="266" max="266" width="9.26953125" style="71"/>
    <col min="267" max="267" width="11" style="71" customWidth="1"/>
    <col min="268" max="513" width="9.26953125" style="71"/>
    <col min="514" max="514" width="7.7265625" style="71" customWidth="1"/>
    <col min="515" max="515" width="14.54296875" style="71" customWidth="1"/>
    <col min="516" max="516" width="14.453125" style="71" customWidth="1"/>
    <col min="517" max="519" width="14.54296875" style="71" customWidth="1"/>
    <col min="520" max="520" width="9.26953125" style="71"/>
    <col min="521" max="521" width="10.453125" style="71" bestFit="1" customWidth="1"/>
    <col min="522" max="522" width="9.26953125" style="71"/>
    <col min="523" max="523" width="11" style="71" customWidth="1"/>
    <col min="524" max="769" width="9.26953125" style="71"/>
    <col min="770" max="770" width="7.7265625" style="71" customWidth="1"/>
    <col min="771" max="771" width="14.54296875" style="71" customWidth="1"/>
    <col min="772" max="772" width="14.453125" style="71" customWidth="1"/>
    <col min="773" max="775" width="14.54296875" style="71" customWidth="1"/>
    <col min="776" max="776" width="9.26953125" style="71"/>
    <col min="777" max="777" width="10.453125" style="71" bestFit="1" customWidth="1"/>
    <col min="778" max="778" width="9.26953125" style="71"/>
    <col min="779" max="779" width="11" style="71" customWidth="1"/>
    <col min="780" max="1025" width="9.26953125" style="71"/>
    <col min="1026" max="1026" width="7.7265625" style="71" customWidth="1"/>
    <col min="1027" max="1027" width="14.54296875" style="71" customWidth="1"/>
    <col min="1028" max="1028" width="14.453125" style="71" customWidth="1"/>
    <col min="1029" max="1031" width="14.54296875" style="71" customWidth="1"/>
    <col min="1032" max="1032" width="9.26953125" style="71"/>
    <col min="1033" max="1033" width="10.453125" style="71" bestFit="1" customWidth="1"/>
    <col min="1034" max="1034" width="9.26953125" style="71"/>
    <col min="1035" max="1035" width="11" style="71" customWidth="1"/>
    <col min="1036" max="1281" width="9.26953125" style="71"/>
    <col min="1282" max="1282" width="7.7265625" style="71" customWidth="1"/>
    <col min="1283" max="1283" width="14.54296875" style="71" customWidth="1"/>
    <col min="1284" max="1284" width="14.453125" style="71" customWidth="1"/>
    <col min="1285" max="1287" width="14.54296875" style="71" customWidth="1"/>
    <col min="1288" max="1288" width="9.26953125" style="71"/>
    <col min="1289" max="1289" width="10.453125" style="71" bestFit="1" customWidth="1"/>
    <col min="1290" max="1290" width="9.26953125" style="71"/>
    <col min="1291" max="1291" width="11" style="71" customWidth="1"/>
    <col min="1292" max="1537" width="9.26953125" style="71"/>
    <col min="1538" max="1538" width="7.7265625" style="71" customWidth="1"/>
    <col min="1539" max="1539" width="14.54296875" style="71" customWidth="1"/>
    <col min="1540" max="1540" width="14.453125" style="71" customWidth="1"/>
    <col min="1541" max="1543" width="14.54296875" style="71" customWidth="1"/>
    <col min="1544" max="1544" width="9.26953125" style="71"/>
    <col min="1545" max="1545" width="10.453125" style="71" bestFit="1" customWidth="1"/>
    <col min="1546" max="1546" width="9.26953125" style="71"/>
    <col min="1547" max="1547" width="11" style="71" customWidth="1"/>
    <col min="1548" max="1793" width="9.26953125" style="71"/>
    <col min="1794" max="1794" width="7.7265625" style="71" customWidth="1"/>
    <col min="1795" max="1795" width="14.54296875" style="71" customWidth="1"/>
    <col min="1796" max="1796" width="14.453125" style="71" customWidth="1"/>
    <col min="1797" max="1799" width="14.54296875" style="71" customWidth="1"/>
    <col min="1800" max="1800" width="9.26953125" style="71"/>
    <col min="1801" max="1801" width="10.453125" style="71" bestFit="1" customWidth="1"/>
    <col min="1802" max="1802" width="9.26953125" style="71"/>
    <col min="1803" max="1803" width="11" style="71" customWidth="1"/>
    <col min="1804" max="2049" width="9.26953125" style="71"/>
    <col min="2050" max="2050" width="7.7265625" style="71" customWidth="1"/>
    <col min="2051" max="2051" width="14.54296875" style="71" customWidth="1"/>
    <col min="2052" max="2052" width="14.453125" style="71" customWidth="1"/>
    <col min="2053" max="2055" width="14.54296875" style="71" customWidth="1"/>
    <col min="2056" max="2056" width="9.26953125" style="71"/>
    <col min="2057" max="2057" width="10.453125" style="71" bestFit="1" customWidth="1"/>
    <col min="2058" max="2058" width="9.26953125" style="71"/>
    <col min="2059" max="2059" width="11" style="71" customWidth="1"/>
    <col min="2060" max="2305" width="9.26953125" style="71"/>
    <col min="2306" max="2306" width="7.7265625" style="71" customWidth="1"/>
    <col min="2307" max="2307" width="14.54296875" style="71" customWidth="1"/>
    <col min="2308" max="2308" width="14.453125" style="71" customWidth="1"/>
    <col min="2309" max="2311" width="14.54296875" style="71" customWidth="1"/>
    <col min="2312" max="2312" width="9.26953125" style="71"/>
    <col min="2313" max="2313" width="10.453125" style="71" bestFit="1" customWidth="1"/>
    <col min="2314" max="2314" width="9.26953125" style="71"/>
    <col min="2315" max="2315" width="11" style="71" customWidth="1"/>
    <col min="2316" max="2561" width="9.26953125" style="71"/>
    <col min="2562" max="2562" width="7.7265625" style="71" customWidth="1"/>
    <col min="2563" max="2563" width="14.54296875" style="71" customWidth="1"/>
    <col min="2564" max="2564" width="14.453125" style="71" customWidth="1"/>
    <col min="2565" max="2567" width="14.54296875" style="71" customWidth="1"/>
    <col min="2568" max="2568" width="9.26953125" style="71"/>
    <col min="2569" max="2569" width="10.453125" style="71" bestFit="1" customWidth="1"/>
    <col min="2570" max="2570" width="9.26953125" style="71"/>
    <col min="2571" max="2571" width="11" style="71" customWidth="1"/>
    <col min="2572" max="2817" width="9.26953125" style="71"/>
    <col min="2818" max="2818" width="7.7265625" style="71" customWidth="1"/>
    <col min="2819" max="2819" width="14.54296875" style="71" customWidth="1"/>
    <col min="2820" max="2820" width="14.453125" style="71" customWidth="1"/>
    <col min="2821" max="2823" width="14.54296875" style="71" customWidth="1"/>
    <col min="2824" max="2824" width="9.26953125" style="71"/>
    <col min="2825" max="2825" width="10.453125" style="71" bestFit="1" customWidth="1"/>
    <col min="2826" max="2826" width="9.26953125" style="71"/>
    <col min="2827" max="2827" width="11" style="71" customWidth="1"/>
    <col min="2828" max="3073" width="9.26953125" style="71"/>
    <col min="3074" max="3074" width="7.7265625" style="71" customWidth="1"/>
    <col min="3075" max="3075" width="14.54296875" style="71" customWidth="1"/>
    <col min="3076" max="3076" width="14.453125" style="71" customWidth="1"/>
    <col min="3077" max="3079" width="14.54296875" style="71" customWidth="1"/>
    <col min="3080" max="3080" width="9.26953125" style="71"/>
    <col min="3081" max="3081" width="10.453125" style="71" bestFit="1" customWidth="1"/>
    <col min="3082" max="3082" width="9.26953125" style="71"/>
    <col min="3083" max="3083" width="11" style="71" customWidth="1"/>
    <col min="3084" max="3329" width="9.26953125" style="71"/>
    <col min="3330" max="3330" width="7.7265625" style="71" customWidth="1"/>
    <col min="3331" max="3331" width="14.54296875" style="71" customWidth="1"/>
    <col min="3332" max="3332" width="14.453125" style="71" customWidth="1"/>
    <col min="3333" max="3335" width="14.54296875" style="71" customWidth="1"/>
    <col min="3336" max="3336" width="9.26953125" style="71"/>
    <col min="3337" max="3337" width="10.453125" style="71" bestFit="1" customWidth="1"/>
    <col min="3338" max="3338" width="9.26953125" style="71"/>
    <col min="3339" max="3339" width="11" style="71" customWidth="1"/>
    <col min="3340" max="3585" width="9.26953125" style="71"/>
    <col min="3586" max="3586" width="7.7265625" style="71" customWidth="1"/>
    <col min="3587" max="3587" width="14.54296875" style="71" customWidth="1"/>
    <col min="3588" max="3588" width="14.453125" style="71" customWidth="1"/>
    <col min="3589" max="3591" width="14.54296875" style="71" customWidth="1"/>
    <col min="3592" max="3592" width="9.26953125" style="71"/>
    <col min="3593" max="3593" width="10.453125" style="71" bestFit="1" customWidth="1"/>
    <col min="3594" max="3594" width="9.26953125" style="71"/>
    <col min="3595" max="3595" width="11" style="71" customWidth="1"/>
    <col min="3596" max="3841" width="9.26953125" style="71"/>
    <col min="3842" max="3842" width="7.7265625" style="71" customWidth="1"/>
    <col min="3843" max="3843" width="14.54296875" style="71" customWidth="1"/>
    <col min="3844" max="3844" width="14.453125" style="71" customWidth="1"/>
    <col min="3845" max="3847" width="14.54296875" style="71" customWidth="1"/>
    <col min="3848" max="3848" width="9.26953125" style="71"/>
    <col min="3849" max="3849" width="10.453125" style="71" bestFit="1" customWidth="1"/>
    <col min="3850" max="3850" width="9.26953125" style="71"/>
    <col min="3851" max="3851" width="11" style="71" customWidth="1"/>
    <col min="3852" max="4097" width="9.26953125" style="71"/>
    <col min="4098" max="4098" width="7.7265625" style="71" customWidth="1"/>
    <col min="4099" max="4099" width="14.54296875" style="71" customWidth="1"/>
    <col min="4100" max="4100" width="14.453125" style="71" customWidth="1"/>
    <col min="4101" max="4103" width="14.54296875" style="71" customWidth="1"/>
    <col min="4104" max="4104" width="9.26953125" style="71"/>
    <col min="4105" max="4105" width="10.453125" style="71" bestFit="1" customWidth="1"/>
    <col min="4106" max="4106" width="9.26953125" style="71"/>
    <col min="4107" max="4107" width="11" style="71" customWidth="1"/>
    <col min="4108" max="4353" width="9.26953125" style="71"/>
    <col min="4354" max="4354" width="7.7265625" style="71" customWidth="1"/>
    <col min="4355" max="4355" width="14.54296875" style="71" customWidth="1"/>
    <col min="4356" max="4356" width="14.453125" style="71" customWidth="1"/>
    <col min="4357" max="4359" width="14.54296875" style="71" customWidth="1"/>
    <col min="4360" max="4360" width="9.26953125" style="71"/>
    <col min="4361" max="4361" width="10.453125" style="71" bestFit="1" customWidth="1"/>
    <col min="4362" max="4362" width="9.26953125" style="71"/>
    <col min="4363" max="4363" width="11" style="71" customWidth="1"/>
    <col min="4364" max="4609" width="9.26953125" style="71"/>
    <col min="4610" max="4610" width="7.7265625" style="71" customWidth="1"/>
    <col min="4611" max="4611" width="14.54296875" style="71" customWidth="1"/>
    <col min="4612" max="4612" width="14.453125" style="71" customWidth="1"/>
    <col min="4613" max="4615" width="14.54296875" style="71" customWidth="1"/>
    <col min="4616" max="4616" width="9.26953125" style="71"/>
    <col min="4617" max="4617" width="10.453125" style="71" bestFit="1" customWidth="1"/>
    <col min="4618" max="4618" width="9.26953125" style="71"/>
    <col min="4619" max="4619" width="11" style="71" customWidth="1"/>
    <col min="4620" max="4865" width="9.26953125" style="71"/>
    <col min="4866" max="4866" width="7.7265625" style="71" customWidth="1"/>
    <col min="4867" max="4867" width="14.54296875" style="71" customWidth="1"/>
    <col min="4868" max="4868" width="14.453125" style="71" customWidth="1"/>
    <col min="4869" max="4871" width="14.54296875" style="71" customWidth="1"/>
    <col min="4872" max="4872" width="9.26953125" style="71"/>
    <col min="4873" max="4873" width="10.453125" style="71" bestFit="1" customWidth="1"/>
    <col min="4874" max="4874" width="9.26953125" style="71"/>
    <col min="4875" max="4875" width="11" style="71" customWidth="1"/>
    <col min="4876" max="5121" width="9.26953125" style="71"/>
    <col min="5122" max="5122" width="7.7265625" style="71" customWidth="1"/>
    <col min="5123" max="5123" width="14.54296875" style="71" customWidth="1"/>
    <col min="5124" max="5124" width="14.453125" style="71" customWidth="1"/>
    <col min="5125" max="5127" width="14.54296875" style="71" customWidth="1"/>
    <col min="5128" max="5128" width="9.26953125" style="71"/>
    <col min="5129" max="5129" width="10.453125" style="71" bestFit="1" customWidth="1"/>
    <col min="5130" max="5130" width="9.26953125" style="71"/>
    <col min="5131" max="5131" width="11" style="71" customWidth="1"/>
    <col min="5132" max="5377" width="9.26953125" style="71"/>
    <col min="5378" max="5378" width="7.7265625" style="71" customWidth="1"/>
    <col min="5379" max="5379" width="14.54296875" style="71" customWidth="1"/>
    <col min="5380" max="5380" width="14.453125" style="71" customWidth="1"/>
    <col min="5381" max="5383" width="14.54296875" style="71" customWidth="1"/>
    <col min="5384" max="5384" width="9.26953125" style="71"/>
    <col min="5385" max="5385" width="10.453125" style="71" bestFit="1" customWidth="1"/>
    <col min="5386" max="5386" width="9.26953125" style="71"/>
    <col min="5387" max="5387" width="11" style="71" customWidth="1"/>
    <col min="5388" max="5633" width="9.26953125" style="71"/>
    <col min="5634" max="5634" width="7.7265625" style="71" customWidth="1"/>
    <col min="5635" max="5635" width="14.54296875" style="71" customWidth="1"/>
    <col min="5636" max="5636" width="14.453125" style="71" customWidth="1"/>
    <col min="5637" max="5639" width="14.54296875" style="71" customWidth="1"/>
    <col min="5640" max="5640" width="9.26953125" style="71"/>
    <col min="5641" max="5641" width="10.453125" style="71" bestFit="1" customWidth="1"/>
    <col min="5642" max="5642" width="9.26953125" style="71"/>
    <col min="5643" max="5643" width="11" style="71" customWidth="1"/>
    <col min="5644" max="5889" width="9.26953125" style="71"/>
    <col min="5890" max="5890" width="7.7265625" style="71" customWidth="1"/>
    <col min="5891" max="5891" width="14.54296875" style="71" customWidth="1"/>
    <col min="5892" max="5892" width="14.453125" style="71" customWidth="1"/>
    <col min="5893" max="5895" width="14.54296875" style="71" customWidth="1"/>
    <col min="5896" max="5896" width="9.26953125" style="71"/>
    <col min="5897" max="5897" width="10.453125" style="71" bestFit="1" customWidth="1"/>
    <col min="5898" max="5898" width="9.26953125" style="71"/>
    <col min="5899" max="5899" width="11" style="71" customWidth="1"/>
    <col min="5900" max="6145" width="9.26953125" style="71"/>
    <col min="6146" max="6146" width="7.7265625" style="71" customWidth="1"/>
    <col min="6147" max="6147" width="14.54296875" style="71" customWidth="1"/>
    <col min="6148" max="6148" width="14.453125" style="71" customWidth="1"/>
    <col min="6149" max="6151" width="14.54296875" style="71" customWidth="1"/>
    <col min="6152" max="6152" width="9.26953125" style="71"/>
    <col min="6153" max="6153" width="10.453125" style="71" bestFit="1" customWidth="1"/>
    <col min="6154" max="6154" width="9.26953125" style="71"/>
    <col min="6155" max="6155" width="11" style="71" customWidth="1"/>
    <col min="6156" max="6401" width="9.26953125" style="71"/>
    <col min="6402" max="6402" width="7.7265625" style="71" customWidth="1"/>
    <col min="6403" max="6403" width="14.54296875" style="71" customWidth="1"/>
    <col min="6404" max="6404" width="14.453125" style="71" customWidth="1"/>
    <col min="6405" max="6407" width="14.54296875" style="71" customWidth="1"/>
    <col min="6408" max="6408" width="9.26953125" style="71"/>
    <col min="6409" max="6409" width="10.453125" style="71" bestFit="1" customWidth="1"/>
    <col min="6410" max="6410" width="9.26953125" style="71"/>
    <col min="6411" max="6411" width="11" style="71" customWidth="1"/>
    <col min="6412" max="6657" width="9.26953125" style="71"/>
    <col min="6658" max="6658" width="7.7265625" style="71" customWidth="1"/>
    <col min="6659" max="6659" width="14.54296875" style="71" customWidth="1"/>
    <col min="6660" max="6660" width="14.453125" style="71" customWidth="1"/>
    <col min="6661" max="6663" width="14.54296875" style="71" customWidth="1"/>
    <col min="6664" max="6664" width="9.26953125" style="71"/>
    <col min="6665" max="6665" width="10.453125" style="71" bestFit="1" customWidth="1"/>
    <col min="6666" max="6666" width="9.26953125" style="71"/>
    <col min="6667" max="6667" width="11" style="71" customWidth="1"/>
    <col min="6668" max="6913" width="9.26953125" style="71"/>
    <col min="6914" max="6914" width="7.7265625" style="71" customWidth="1"/>
    <col min="6915" max="6915" width="14.54296875" style="71" customWidth="1"/>
    <col min="6916" max="6916" width="14.453125" style="71" customWidth="1"/>
    <col min="6917" max="6919" width="14.54296875" style="71" customWidth="1"/>
    <col min="6920" max="6920" width="9.26953125" style="71"/>
    <col min="6921" max="6921" width="10.453125" style="71" bestFit="1" customWidth="1"/>
    <col min="6922" max="6922" width="9.26953125" style="71"/>
    <col min="6923" max="6923" width="11" style="71" customWidth="1"/>
    <col min="6924" max="7169" width="9.26953125" style="71"/>
    <col min="7170" max="7170" width="7.7265625" style="71" customWidth="1"/>
    <col min="7171" max="7171" width="14.54296875" style="71" customWidth="1"/>
    <col min="7172" max="7172" width="14.453125" style="71" customWidth="1"/>
    <col min="7173" max="7175" width="14.54296875" style="71" customWidth="1"/>
    <col min="7176" max="7176" width="9.26953125" style="71"/>
    <col min="7177" max="7177" width="10.453125" style="71" bestFit="1" customWidth="1"/>
    <col min="7178" max="7178" width="9.26953125" style="71"/>
    <col min="7179" max="7179" width="11" style="71" customWidth="1"/>
    <col min="7180" max="7425" width="9.26953125" style="71"/>
    <col min="7426" max="7426" width="7.7265625" style="71" customWidth="1"/>
    <col min="7427" max="7427" width="14.54296875" style="71" customWidth="1"/>
    <col min="7428" max="7428" width="14.453125" style="71" customWidth="1"/>
    <col min="7429" max="7431" width="14.54296875" style="71" customWidth="1"/>
    <col min="7432" max="7432" width="9.26953125" style="71"/>
    <col min="7433" max="7433" width="10.453125" style="71" bestFit="1" customWidth="1"/>
    <col min="7434" max="7434" width="9.26953125" style="71"/>
    <col min="7435" max="7435" width="11" style="71" customWidth="1"/>
    <col min="7436" max="7681" width="9.26953125" style="71"/>
    <col min="7682" max="7682" width="7.7265625" style="71" customWidth="1"/>
    <col min="7683" max="7683" width="14.54296875" style="71" customWidth="1"/>
    <col min="7684" max="7684" width="14.453125" style="71" customWidth="1"/>
    <col min="7685" max="7687" width="14.54296875" style="71" customWidth="1"/>
    <col min="7688" max="7688" width="9.26953125" style="71"/>
    <col min="7689" max="7689" width="10.453125" style="71" bestFit="1" customWidth="1"/>
    <col min="7690" max="7690" width="9.26953125" style="71"/>
    <col min="7691" max="7691" width="11" style="71" customWidth="1"/>
    <col min="7692" max="7937" width="9.26953125" style="71"/>
    <col min="7938" max="7938" width="7.7265625" style="71" customWidth="1"/>
    <col min="7939" max="7939" width="14.54296875" style="71" customWidth="1"/>
    <col min="7940" max="7940" width="14.453125" style="71" customWidth="1"/>
    <col min="7941" max="7943" width="14.54296875" style="71" customWidth="1"/>
    <col min="7944" max="7944" width="9.26953125" style="71"/>
    <col min="7945" max="7945" width="10.453125" style="71" bestFit="1" customWidth="1"/>
    <col min="7946" max="7946" width="9.26953125" style="71"/>
    <col min="7947" max="7947" width="11" style="71" customWidth="1"/>
    <col min="7948" max="8193" width="9.26953125" style="71"/>
    <col min="8194" max="8194" width="7.7265625" style="71" customWidth="1"/>
    <col min="8195" max="8195" width="14.54296875" style="71" customWidth="1"/>
    <col min="8196" max="8196" width="14.453125" style="71" customWidth="1"/>
    <col min="8197" max="8199" width="14.54296875" style="71" customWidth="1"/>
    <col min="8200" max="8200" width="9.26953125" style="71"/>
    <col min="8201" max="8201" width="10.453125" style="71" bestFit="1" customWidth="1"/>
    <col min="8202" max="8202" width="9.26953125" style="71"/>
    <col min="8203" max="8203" width="11" style="71" customWidth="1"/>
    <col min="8204" max="8449" width="9.26953125" style="71"/>
    <col min="8450" max="8450" width="7.7265625" style="71" customWidth="1"/>
    <col min="8451" max="8451" width="14.54296875" style="71" customWidth="1"/>
    <col min="8452" max="8452" width="14.453125" style="71" customWidth="1"/>
    <col min="8453" max="8455" width="14.54296875" style="71" customWidth="1"/>
    <col min="8456" max="8456" width="9.26953125" style="71"/>
    <col min="8457" max="8457" width="10.453125" style="71" bestFit="1" customWidth="1"/>
    <col min="8458" max="8458" width="9.26953125" style="71"/>
    <col min="8459" max="8459" width="11" style="71" customWidth="1"/>
    <col min="8460" max="8705" width="9.26953125" style="71"/>
    <col min="8706" max="8706" width="7.7265625" style="71" customWidth="1"/>
    <col min="8707" max="8707" width="14.54296875" style="71" customWidth="1"/>
    <col min="8708" max="8708" width="14.453125" style="71" customWidth="1"/>
    <col min="8709" max="8711" width="14.54296875" style="71" customWidth="1"/>
    <col min="8712" max="8712" width="9.26953125" style="71"/>
    <col min="8713" max="8713" width="10.453125" style="71" bestFit="1" customWidth="1"/>
    <col min="8714" max="8714" width="9.26953125" style="71"/>
    <col min="8715" max="8715" width="11" style="71" customWidth="1"/>
    <col min="8716" max="8961" width="9.26953125" style="71"/>
    <col min="8962" max="8962" width="7.7265625" style="71" customWidth="1"/>
    <col min="8963" max="8963" width="14.54296875" style="71" customWidth="1"/>
    <col min="8964" max="8964" width="14.453125" style="71" customWidth="1"/>
    <col min="8965" max="8967" width="14.54296875" style="71" customWidth="1"/>
    <col min="8968" max="8968" width="9.26953125" style="71"/>
    <col min="8969" max="8969" width="10.453125" style="71" bestFit="1" customWidth="1"/>
    <col min="8970" max="8970" width="9.26953125" style="71"/>
    <col min="8971" max="8971" width="11" style="71" customWidth="1"/>
    <col min="8972" max="9217" width="9.26953125" style="71"/>
    <col min="9218" max="9218" width="7.7265625" style="71" customWidth="1"/>
    <col min="9219" max="9219" width="14.54296875" style="71" customWidth="1"/>
    <col min="9220" max="9220" width="14.453125" style="71" customWidth="1"/>
    <col min="9221" max="9223" width="14.54296875" style="71" customWidth="1"/>
    <col min="9224" max="9224" width="9.26953125" style="71"/>
    <col min="9225" max="9225" width="10.453125" style="71" bestFit="1" customWidth="1"/>
    <col min="9226" max="9226" width="9.26953125" style="71"/>
    <col min="9227" max="9227" width="11" style="71" customWidth="1"/>
    <col min="9228" max="9473" width="9.26953125" style="71"/>
    <col min="9474" max="9474" width="7.7265625" style="71" customWidth="1"/>
    <col min="9475" max="9475" width="14.54296875" style="71" customWidth="1"/>
    <col min="9476" max="9476" width="14.453125" style="71" customWidth="1"/>
    <col min="9477" max="9479" width="14.54296875" style="71" customWidth="1"/>
    <col min="9480" max="9480" width="9.26953125" style="71"/>
    <col min="9481" max="9481" width="10.453125" style="71" bestFit="1" customWidth="1"/>
    <col min="9482" max="9482" width="9.26953125" style="71"/>
    <col min="9483" max="9483" width="11" style="71" customWidth="1"/>
    <col min="9484" max="9729" width="9.26953125" style="71"/>
    <col min="9730" max="9730" width="7.7265625" style="71" customWidth="1"/>
    <col min="9731" max="9731" width="14.54296875" style="71" customWidth="1"/>
    <col min="9732" max="9732" width="14.453125" style="71" customWidth="1"/>
    <col min="9733" max="9735" width="14.54296875" style="71" customWidth="1"/>
    <col min="9736" max="9736" width="9.26953125" style="71"/>
    <col min="9737" max="9737" width="10.453125" style="71" bestFit="1" customWidth="1"/>
    <col min="9738" max="9738" width="9.26953125" style="71"/>
    <col min="9739" max="9739" width="11" style="71" customWidth="1"/>
    <col min="9740" max="9985" width="9.26953125" style="71"/>
    <col min="9986" max="9986" width="7.7265625" style="71" customWidth="1"/>
    <col min="9987" max="9987" width="14.54296875" style="71" customWidth="1"/>
    <col min="9988" max="9988" width="14.453125" style="71" customWidth="1"/>
    <col min="9989" max="9991" width="14.54296875" style="71" customWidth="1"/>
    <col min="9992" max="9992" width="9.26953125" style="71"/>
    <col min="9993" max="9993" width="10.453125" style="71" bestFit="1" customWidth="1"/>
    <col min="9994" max="9994" width="9.26953125" style="71"/>
    <col min="9995" max="9995" width="11" style="71" customWidth="1"/>
    <col min="9996" max="10241" width="9.26953125" style="71"/>
    <col min="10242" max="10242" width="7.7265625" style="71" customWidth="1"/>
    <col min="10243" max="10243" width="14.54296875" style="71" customWidth="1"/>
    <col min="10244" max="10244" width="14.453125" style="71" customWidth="1"/>
    <col min="10245" max="10247" width="14.54296875" style="71" customWidth="1"/>
    <col min="10248" max="10248" width="9.26953125" style="71"/>
    <col min="10249" max="10249" width="10.453125" style="71" bestFit="1" customWidth="1"/>
    <col min="10250" max="10250" width="9.26953125" style="71"/>
    <col min="10251" max="10251" width="11" style="71" customWidth="1"/>
    <col min="10252" max="10497" width="9.26953125" style="71"/>
    <col min="10498" max="10498" width="7.7265625" style="71" customWidth="1"/>
    <col min="10499" max="10499" width="14.54296875" style="71" customWidth="1"/>
    <col min="10500" max="10500" width="14.453125" style="71" customWidth="1"/>
    <col min="10501" max="10503" width="14.54296875" style="71" customWidth="1"/>
    <col min="10504" max="10504" width="9.26953125" style="71"/>
    <col min="10505" max="10505" width="10.453125" style="71" bestFit="1" customWidth="1"/>
    <col min="10506" max="10506" width="9.26953125" style="71"/>
    <col min="10507" max="10507" width="11" style="71" customWidth="1"/>
    <col min="10508" max="10753" width="9.26953125" style="71"/>
    <col min="10754" max="10754" width="7.7265625" style="71" customWidth="1"/>
    <col min="10755" max="10755" width="14.54296875" style="71" customWidth="1"/>
    <col min="10756" max="10756" width="14.453125" style="71" customWidth="1"/>
    <col min="10757" max="10759" width="14.54296875" style="71" customWidth="1"/>
    <col min="10760" max="10760" width="9.26953125" style="71"/>
    <col min="10761" max="10761" width="10.453125" style="71" bestFit="1" customWidth="1"/>
    <col min="10762" max="10762" width="9.26953125" style="71"/>
    <col min="10763" max="10763" width="11" style="71" customWidth="1"/>
    <col min="10764" max="11009" width="9.26953125" style="71"/>
    <col min="11010" max="11010" width="7.7265625" style="71" customWidth="1"/>
    <col min="11011" max="11011" width="14.54296875" style="71" customWidth="1"/>
    <col min="11012" max="11012" width="14.453125" style="71" customWidth="1"/>
    <col min="11013" max="11015" width="14.54296875" style="71" customWidth="1"/>
    <col min="11016" max="11016" width="9.26953125" style="71"/>
    <col min="11017" max="11017" width="10.453125" style="71" bestFit="1" customWidth="1"/>
    <col min="11018" max="11018" width="9.26953125" style="71"/>
    <col min="11019" max="11019" width="11" style="71" customWidth="1"/>
    <col min="11020" max="11265" width="9.26953125" style="71"/>
    <col min="11266" max="11266" width="7.7265625" style="71" customWidth="1"/>
    <col min="11267" max="11267" width="14.54296875" style="71" customWidth="1"/>
    <col min="11268" max="11268" width="14.453125" style="71" customWidth="1"/>
    <col min="11269" max="11271" width="14.54296875" style="71" customWidth="1"/>
    <col min="11272" max="11272" width="9.26953125" style="71"/>
    <col min="11273" max="11273" width="10.453125" style="71" bestFit="1" customWidth="1"/>
    <col min="11274" max="11274" width="9.26953125" style="71"/>
    <col min="11275" max="11275" width="11" style="71" customWidth="1"/>
    <col min="11276" max="11521" width="9.26953125" style="71"/>
    <col min="11522" max="11522" width="7.7265625" style="71" customWidth="1"/>
    <col min="11523" max="11523" width="14.54296875" style="71" customWidth="1"/>
    <col min="11524" max="11524" width="14.453125" style="71" customWidth="1"/>
    <col min="11525" max="11527" width="14.54296875" style="71" customWidth="1"/>
    <col min="11528" max="11528" width="9.26953125" style="71"/>
    <col min="11529" max="11529" width="10.453125" style="71" bestFit="1" customWidth="1"/>
    <col min="11530" max="11530" width="9.26953125" style="71"/>
    <col min="11531" max="11531" width="11" style="71" customWidth="1"/>
    <col min="11532" max="11777" width="9.26953125" style="71"/>
    <col min="11778" max="11778" width="7.7265625" style="71" customWidth="1"/>
    <col min="11779" max="11779" width="14.54296875" style="71" customWidth="1"/>
    <col min="11780" max="11780" width="14.453125" style="71" customWidth="1"/>
    <col min="11781" max="11783" width="14.54296875" style="71" customWidth="1"/>
    <col min="11784" max="11784" width="9.26953125" style="71"/>
    <col min="11785" max="11785" width="10.453125" style="71" bestFit="1" customWidth="1"/>
    <col min="11786" max="11786" width="9.26953125" style="71"/>
    <col min="11787" max="11787" width="11" style="71" customWidth="1"/>
    <col min="11788" max="12033" width="9.26953125" style="71"/>
    <col min="12034" max="12034" width="7.7265625" style="71" customWidth="1"/>
    <col min="12035" max="12035" width="14.54296875" style="71" customWidth="1"/>
    <col min="12036" max="12036" width="14.453125" style="71" customWidth="1"/>
    <col min="12037" max="12039" width="14.54296875" style="71" customWidth="1"/>
    <col min="12040" max="12040" width="9.26953125" style="71"/>
    <col min="12041" max="12041" width="10.453125" style="71" bestFit="1" customWidth="1"/>
    <col min="12042" max="12042" width="9.26953125" style="71"/>
    <col min="12043" max="12043" width="11" style="71" customWidth="1"/>
    <col min="12044" max="12289" width="9.26953125" style="71"/>
    <col min="12290" max="12290" width="7.7265625" style="71" customWidth="1"/>
    <col min="12291" max="12291" width="14.54296875" style="71" customWidth="1"/>
    <col min="12292" max="12292" width="14.453125" style="71" customWidth="1"/>
    <col min="12293" max="12295" width="14.54296875" style="71" customWidth="1"/>
    <col min="12296" max="12296" width="9.26953125" style="71"/>
    <col min="12297" max="12297" width="10.453125" style="71" bestFit="1" customWidth="1"/>
    <col min="12298" max="12298" width="9.26953125" style="71"/>
    <col min="12299" max="12299" width="11" style="71" customWidth="1"/>
    <col min="12300" max="12545" width="9.26953125" style="71"/>
    <col min="12546" max="12546" width="7.7265625" style="71" customWidth="1"/>
    <col min="12547" max="12547" width="14.54296875" style="71" customWidth="1"/>
    <col min="12548" max="12548" width="14.453125" style="71" customWidth="1"/>
    <col min="12549" max="12551" width="14.54296875" style="71" customWidth="1"/>
    <col min="12552" max="12552" width="9.26953125" style="71"/>
    <col min="12553" max="12553" width="10.453125" style="71" bestFit="1" customWidth="1"/>
    <col min="12554" max="12554" width="9.26953125" style="71"/>
    <col min="12555" max="12555" width="11" style="71" customWidth="1"/>
    <col min="12556" max="12801" width="9.26953125" style="71"/>
    <col min="12802" max="12802" width="7.7265625" style="71" customWidth="1"/>
    <col min="12803" max="12803" width="14.54296875" style="71" customWidth="1"/>
    <col min="12804" max="12804" width="14.453125" style="71" customWidth="1"/>
    <col min="12805" max="12807" width="14.54296875" style="71" customWidth="1"/>
    <col min="12808" max="12808" width="9.26953125" style="71"/>
    <col min="12809" max="12809" width="10.453125" style="71" bestFit="1" customWidth="1"/>
    <col min="12810" max="12810" width="9.26953125" style="71"/>
    <col min="12811" max="12811" width="11" style="71" customWidth="1"/>
    <col min="12812" max="13057" width="9.26953125" style="71"/>
    <col min="13058" max="13058" width="7.7265625" style="71" customWidth="1"/>
    <col min="13059" max="13059" width="14.54296875" style="71" customWidth="1"/>
    <col min="13060" max="13060" width="14.453125" style="71" customWidth="1"/>
    <col min="13061" max="13063" width="14.54296875" style="71" customWidth="1"/>
    <col min="13064" max="13064" width="9.26953125" style="71"/>
    <col min="13065" max="13065" width="10.453125" style="71" bestFit="1" customWidth="1"/>
    <col min="13066" max="13066" width="9.26953125" style="71"/>
    <col min="13067" max="13067" width="11" style="71" customWidth="1"/>
    <col min="13068" max="13313" width="9.26953125" style="71"/>
    <col min="13314" max="13314" width="7.7265625" style="71" customWidth="1"/>
    <col min="13315" max="13315" width="14.54296875" style="71" customWidth="1"/>
    <col min="13316" max="13316" width="14.453125" style="71" customWidth="1"/>
    <col min="13317" max="13319" width="14.54296875" style="71" customWidth="1"/>
    <col min="13320" max="13320" width="9.26953125" style="71"/>
    <col min="13321" max="13321" width="10.453125" style="71" bestFit="1" customWidth="1"/>
    <col min="13322" max="13322" width="9.26953125" style="71"/>
    <col min="13323" max="13323" width="11" style="71" customWidth="1"/>
    <col min="13324" max="13569" width="9.26953125" style="71"/>
    <col min="13570" max="13570" width="7.7265625" style="71" customWidth="1"/>
    <col min="13571" max="13571" width="14.54296875" style="71" customWidth="1"/>
    <col min="13572" max="13572" width="14.453125" style="71" customWidth="1"/>
    <col min="13573" max="13575" width="14.54296875" style="71" customWidth="1"/>
    <col min="13576" max="13576" width="9.26953125" style="71"/>
    <col min="13577" max="13577" width="10.453125" style="71" bestFit="1" customWidth="1"/>
    <col min="13578" max="13578" width="9.26953125" style="71"/>
    <col min="13579" max="13579" width="11" style="71" customWidth="1"/>
    <col min="13580" max="13825" width="9.26953125" style="71"/>
    <col min="13826" max="13826" width="7.7265625" style="71" customWidth="1"/>
    <col min="13827" max="13827" width="14.54296875" style="71" customWidth="1"/>
    <col min="13828" max="13828" width="14.453125" style="71" customWidth="1"/>
    <col min="13829" max="13831" width="14.54296875" style="71" customWidth="1"/>
    <col min="13832" max="13832" width="9.26953125" style="71"/>
    <col min="13833" max="13833" width="10.453125" style="71" bestFit="1" customWidth="1"/>
    <col min="13834" max="13834" width="9.26953125" style="71"/>
    <col min="13835" max="13835" width="11" style="71" customWidth="1"/>
    <col min="13836" max="14081" width="9.26953125" style="71"/>
    <col min="14082" max="14082" width="7.7265625" style="71" customWidth="1"/>
    <col min="14083" max="14083" width="14.54296875" style="71" customWidth="1"/>
    <col min="14084" max="14084" width="14.453125" style="71" customWidth="1"/>
    <col min="14085" max="14087" width="14.54296875" style="71" customWidth="1"/>
    <col min="14088" max="14088" width="9.26953125" style="71"/>
    <col min="14089" max="14089" width="10.453125" style="71" bestFit="1" customWidth="1"/>
    <col min="14090" max="14090" width="9.26953125" style="71"/>
    <col min="14091" max="14091" width="11" style="71" customWidth="1"/>
    <col min="14092" max="14337" width="9.26953125" style="71"/>
    <col min="14338" max="14338" width="7.7265625" style="71" customWidth="1"/>
    <col min="14339" max="14339" width="14.54296875" style="71" customWidth="1"/>
    <col min="14340" max="14340" width="14.453125" style="71" customWidth="1"/>
    <col min="14341" max="14343" width="14.54296875" style="71" customWidth="1"/>
    <col min="14344" max="14344" width="9.26953125" style="71"/>
    <col min="14345" max="14345" width="10.453125" style="71" bestFit="1" customWidth="1"/>
    <col min="14346" max="14346" width="9.26953125" style="71"/>
    <col min="14347" max="14347" width="11" style="71" customWidth="1"/>
    <col min="14348" max="14593" width="9.26953125" style="71"/>
    <col min="14594" max="14594" width="7.7265625" style="71" customWidth="1"/>
    <col min="14595" max="14595" width="14.54296875" style="71" customWidth="1"/>
    <col min="14596" max="14596" width="14.453125" style="71" customWidth="1"/>
    <col min="14597" max="14599" width="14.54296875" style="71" customWidth="1"/>
    <col min="14600" max="14600" width="9.26953125" style="71"/>
    <col min="14601" max="14601" width="10.453125" style="71" bestFit="1" customWidth="1"/>
    <col min="14602" max="14602" width="9.26953125" style="71"/>
    <col min="14603" max="14603" width="11" style="71" customWidth="1"/>
    <col min="14604" max="14849" width="9.26953125" style="71"/>
    <col min="14850" max="14850" width="7.7265625" style="71" customWidth="1"/>
    <col min="14851" max="14851" width="14.54296875" style="71" customWidth="1"/>
    <col min="14852" max="14852" width="14.453125" style="71" customWidth="1"/>
    <col min="14853" max="14855" width="14.54296875" style="71" customWidth="1"/>
    <col min="14856" max="14856" width="9.26953125" style="71"/>
    <col min="14857" max="14857" width="10.453125" style="71" bestFit="1" customWidth="1"/>
    <col min="14858" max="14858" width="9.26953125" style="71"/>
    <col min="14859" max="14859" width="11" style="71" customWidth="1"/>
    <col min="14860" max="15105" width="9.26953125" style="71"/>
    <col min="15106" max="15106" width="7.7265625" style="71" customWidth="1"/>
    <col min="15107" max="15107" width="14.54296875" style="71" customWidth="1"/>
    <col min="15108" max="15108" width="14.453125" style="71" customWidth="1"/>
    <col min="15109" max="15111" width="14.54296875" style="71" customWidth="1"/>
    <col min="15112" max="15112" width="9.26953125" style="71"/>
    <col min="15113" max="15113" width="10.453125" style="71" bestFit="1" customWidth="1"/>
    <col min="15114" max="15114" width="9.26953125" style="71"/>
    <col min="15115" max="15115" width="11" style="71" customWidth="1"/>
    <col min="15116" max="15361" width="9.26953125" style="71"/>
    <col min="15362" max="15362" width="7.7265625" style="71" customWidth="1"/>
    <col min="15363" max="15363" width="14.54296875" style="71" customWidth="1"/>
    <col min="15364" max="15364" width="14.453125" style="71" customWidth="1"/>
    <col min="15365" max="15367" width="14.54296875" style="71" customWidth="1"/>
    <col min="15368" max="15368" width="9.26953125" style="71"/>
    <col min="15369" max="15369" width="10.453125" style="71" bestFit="1" customWidth="1"/>
    <col min="15370" max="15370" width="9.26953125" style="71"/>
    <col min="15371" max="15371" width="11" style="71" customWidth="1"/>
    <col min="15372" max="15617" width="9.26953125" style="71"/>
    <col min="15618" max="15618" width="7.7265625" style="71" customWidth="1"/>
    <col min="15619" max="15619" width="14.54296875" style="71" customWidth="1"/>
    <col min="15620" max="15620" width="14.453125" style="71" customWidth="1"/>
    <col min="15621" max="15623" width="14.54296875" style="71" customWidth="1"/>
    <col min="15624" max="15624" width="9.26953125" style="71"/>
    <col min="15625" max="15625" width="10.453125" style="71" bestFit="1" customWidth="1"/>
    <col min="15626" max="15626" width="9.26953125" style="71"/>
    <col min="15627" max="15627" width="11" style="71" customWidth="1"/>
    <col min="15628" max="15873" width="9.26953125" style="71"/>
    <col min="15874" max="15874" width="7.7265625" style="71" customWidth="1"/>
    <col min="15875" max="15875" width="14.54296875" style="71" customWidth="1"/>
    <col min="15876" max="15876" width="14.453125" style="71" customWidth="1"/>
    <col min="15877" max="15879" width="14.54296875" style="71" customWidth="1"/>
    <col min="15880" max="15880" width="9.26953125" style="71"/>
    <col min="15881" max="15881" width="10.453125" style="71" bestFit="1" customWidth="1"/>
    <col min="15882" max="15882" width="9.26953125" style="71"/>
    <col min="15883" max="15883" width="11" style="71" customWidth="1"/>
    <col min="15884" max="16129" width="9.26953125" style="71"/>
    <col min="16130" max="16130" width="7.7265625" style="71" customWidth="1"/>
    <col min="16131" max="16131" width="14.54296875" style="71" customWidth="1"/>
    <col min="16132" max="16132" width="14.453125" style="71" customWidth="1"/>
    <col min="16133" max="16135" width="14.54296875" style="71" customWidth="1"/>
    <col min="16136" max="16136" width="9.26953125" style="71"/>
    <col min="16137" max="16137" width="10.453125" style="71" bestFit="1" customWidth="1"/>
    <col min="16138" max="16138" width="9.26953125" style="71"/>
    <col min="16139" max="16139" width="11" style="71" customWidth="1"/>
    <col min="16140" max="16384" width="9.26953125" style="71"/>
  </cols>
  <sheetData>
    <row r="1" spans="1:16" x14ac:dyDescent="0.35">
      <c r="A1" s="69"/>
      <c r="B1" s="69"/>
      <c r="C1" s="69"/>
      <c r="D1" s="69"/>
      <c r="E1" s="69"/>
      <c r="F1" s="69"/>
      <c r="G1" s="70"/>
    </row>
    <row r="2" spans="1:16" x14ac:dyDescent="0.35">
      <c r="A2" s="69"/>
      <c r="B2" s="69"/>
      <c r="C2" s="69"/>
      <c r="D2" s="69"/>
      <c r="E2" s="69"/>
      <c r="F2" s="72"/>
      <c r="G2" s="73"/>
    </row>
    <row r="3" spans="1:16" x14ac:dyDescent="0.35">
      <c r="A3" s="69"/>
      <c r="B3" s="69"/>
      <c r="C3" s="69"/>
      <c r="D3" s="69"/>
      <c r="E3" s="69"/>
      <c r="F3" s="72"/>
      <c r="G3" s="73"/>
      <c r="J3" s="115"/>
      <c r="K3" s="115"/>
    </row>
    <row r="4" spans="1:16" ht="21" x14ac:dyDescent="0.5">
      <c r="A4" s="69"/>
      <c r="B4" s="76" t="s">
        <v>35</v>
      </c>
      <c r="C4" s="69"/>
      <c r="D4" s="69"/>
      <c r="E4" s="77"/>
      <c r="F4" s="78"/>
      <c r="G4" s="69"/>
      <c r="J4" s="116"/>
      <c r="K4" s="117"/>
      <c r="L4" s="118"/>
      <c r="N4" s="82"/>
      <c r="O4" s="83"/>
    </row>
    <row r="5" spans="1:16" x14ac:dyDescent="0.35">
      <c r="A5" s="69"/>
      <c r="B5" s="69"/>
      <c r="C5" s="69"/>
      <c r="D5" s="69"/>
      <c r="E5" s="69"/>
      <c r="F5" s="78"/>
      <c r="G5" s="69"/>
      <c r="J5" s="116"/>
      <c r="K5" s="117"/>
      <c r="L5" s="118"/>
      <c r="N5" s="84"/>
      <c r="O5" s="83"/>
    </row>
    <row r="6" spans="1:16" x14ac:dyDescent="0.35">
      <c r="A6" s="69"/>
      <c r="B6" s="85" t="s">
        <v>37</v>
      </c>
      <c r="C6" s="86"/>
      <c r="D6" s="87"/>
      <c r="E6" s="88">
        <v>43952</v>
      </c>
      <c r="F6" s="89"/>
      <c r="G6" s="69"/>
      <c r="J6" s="116"/>
      <c r="K6" s="117"/>
      <c r="L6" s="118"/>
      <c r="N6" s="90"/>
      <c r="O6" s="90"/>
    </row>
    <row r="7" spans="1:16" x14ac:dyDescent="0.35">
      <c r="A7" s="69"/>
      <c r="B7" s="91" t="s">
        <v>39</v>
      </c>
      <c r="C7" s="92"/>
      <c r="E7" s="93">
        <v>144</v>
      </c>
      <c r="F7" s="94" t="s">
        <v>29</v>
      </c>
      <c r="G7" s="69"/>
      <c r="J7" s="116"/>
      <c r="K7" s="117"/>
      <c r="L7" s="118"/>
      <c r="N7" s="95"/>
      <c r="O7" s="95"/>
    </row>
    <row r="8" spans="1:16" x14ac:dyDescent="0.35">
      <c r="A8" s="69"/>
      <c r="B8" s="91" t="s">
        <v>45</v>
      </c>
      <c r="C8" s="92"/>
      <c r="E8" s="97">
        <v>359767.62479757395</v>
      </c>
      <c r="F8" s="94" t="s">
        <v>42</v>
      </c>
      <c r="G8" s="103"/>
      <c r="J8" s="116"/>
      <c r="K8" s="114"/>
      <c r="L8" s="118"/>
      <c r="M8" s="95"/>
      <c r="N8" s="95"/>
      <c r="O8" s="95"/>
      <c r="P8" s="100"/>
    </row>
    <row r="9" spans="1:16" x14ac:dyDescent="0.35">
      <c r="A9" s="69"/>
      <c r="B9" s="91" t="s">
        <v>46</v>
      </c>
      <c r="C9" s="92"/>
      <c r="E9" s="97">
        <v>23724.800000000003</v>
      </c>
      <c r="F9" s="94" t="s">
        <v>42</v>
      </c>
      <c r="G9" s="69"/>
      <c r="I9" s="119"/>
      <c r="J9" s="90"/>
      <c r="K9" s="120"/>
      <c r="L9" s="90"/>
      <c r="M9" s="95"/>
      <c r="N9" s="95"/>
      <c r="O9" s="95"/>
      <c r="P9" s="100"/>
    </row>
    <row r="10" spans="1:16" x14ac:dyDescent="0.35">
      <c r="A10" s="69"/>
      <c r="B10" s="91" t="s">
        <v>55</v>
      </c>
      <c r="C10" s="92"/>
      <c r="E10" s="121">
        <v>1</v>
      </c>
      <c r="F10" s="94"/>
      <c r="G10" s="69"/>
      <c r="J10" s="90"/>
      <c r="K10" s="100"/>
      <c r="L10" s="90"/>
      <c r="M10" s="95"/>
      <c r="N10" s="95"/>
      <c r="O10" s="95"/>
      <c r="P10" s="100"/>
    </row>
    <row r="11" spans="1:16" x14ac:dyDescent="0.35">
      <c r="A11" s="69"/>
      <c r="B11" s="105" t="s">
        <v>47</v>
      </c>
      <c r="C11" s="106"/>
      <c r="D11" s="107"/>
      <c r="E11" s="134">
        <v>4.2999999999999997E-2</v>
      </c>
      <c r="F11" s="108"/>
      <c r="G11" s="109"/>
      <c r="K11" s="104"/>
      <c r="L11" s="104"/>
      <c r="M11" s="95"/>
      <c r="N11" s="95"/>
      <c r="O11" s="95"/>
      <c r="P11" s="100"/>
    </row>
    <row r="12" spans="1:16" x14ac:dyDescent="0.35">
      <c r="A12" s="69"/>
      <c r="B12" s="110"/>
      <c r="C12" s="92"/>
      <c r="E12" s="111"/>
      <c r="F12" s="110"/>
      <c r="G12" s="109"/>
      <c r="K12" s="104"/>
      <c r="L12" s="104"/>
      <c r="M12" s="95"/>
      <c r="N12" s="95"/>
      <c r="O12" s="95"/>
      <c r="P12" s="100"/>
    </row>
    <row r="13" spans="1:16" x14ac:dyDescent="0.35">
      <c r="N13" s="95"/>
      <c r="O13" s="95"/>
      <c r="P13" s="100"/>
    </row>
    <row r="14" spans="1:16" ht="15" thickBot="1" x14ac:dyDescent="0.4">
      <c r="A14" s="112" t="s">
        <v>48</v>
      </c>
      <c r="B14" s="112" t="s">
        <v>49</v>
      </c>
      <c r="C14" s="112" t="s">
        <v>50</v>
      </c>
      <c r="D14" s="112" t="s">
        <v>51</v>
      </c>
      <c r="E14" s="112" t="s">
        <v>52</v>
      </c>
      <c r="F14" s="112" t="s">
        <v>53</v>
      </c>
      <c r="G14" s="112" t="s">
        <v>54</v>
      </c>
      <c r="N14" s="95"/>
      <c r="O14" s="95"/>
      <c r="P14" s="100"/>
    </row>
    <row r="15" spans="1:16" x14ac:dyDescent="0.35">
      <c r="A15" s="113">
        <f>E6</f>
        <v>43952</v>
      </c>
      <c r="B15" s="92">
        <v>1</v>
      </c>
      <c r="C15" s="78">
        <f>E8</f>
        <v>359767.62479757395</v>
      </c>
      <c r="D15" s="114">
        <f>ROUND(C15*$E$11/12,2)</f>
        <v>1289.17</v>
      </c>
      <c r="E15" s="114">
        <f>F15-D15</f>
        <v>1787.19</v>
      </c>
      <c r="F15" s="114">
        <f>ROUND(PMT($E$11/12,E7,-E8,E9),2)</f>
        <v>3076.36</v>
      </c>
      <c r="G15" s="114">
        <f>C15-E15</f>
        <v>357980.43479757395</v>
      </c>
      <c r="N15" s="95"/>
      <c r="O15" s="95"/>
      <c r="P15" s="100"/>
    </row>
    <row r="16" spans="1:16" x14ac:dyDescent="0.35">
      <c r="A16" s="113">
        <f>EDATE(A15,1)</f>
        <v>43983</v>
      </c>
      <c r="B16" s="92">
        <v>2</v>
      </c>
      <c r="C16" s="78">
        <f>G15</f>
        <v>357980.43479757395</v>
      </c>
      <c r="D16" s="114">
        <f t="shared" ref="D16:D73" si="0">ROUND(C16*$E$11/12,2)</f>
        <v>1282.76</v>
      </c>
      <c r="E16" s="114">
        <f>F16-D16</f>
        <v>1793.6000000000001</v>
      </c>
      <c r="F16" s="114">
        <f>F15</f>
        <v>3076.36</v>
      </c>
      <c r="G16" s="114">
        <f t="shared" ref="G16:G73" si="1">C16-E16</f>
        <v>356186.83479757397</v>
      </c>
      <c r="N16" s="95"/>
      <c r="O16" s="95"/>
      <c r="P16" s="100"/>
    </row>
    <row r="17" spans="1:16" x14ac:dyDescent="0.35">
      <c r="A17" s="113">
        <f>EDATE(A16,1)</f>
        <v>44013</v>
      </c>
      <c r="B17" s="92">
        <v>3</v>
      </c>
      <c r="C17" s="78">
        <f>G16</f>
        <v>356186.83479757397</v>
      </c>
      <c r="D17" s="114">
        <f t="shared" si="0"/>
        <v>1276.3399999999999</v>
      </c>
      <c r="E17" s="114">
        <f>F17-D17</f>
        <v>1800.0200000000002</v>
      </c>
      <c r="F17" s="114">
        <f t="shared" ref="F17:F80" si="2">F16</f>
        <v>3076.36</v>
      </c>
      <c r="G17" s="114">
        <f t="shared" si="1"/>
        <v>354386.81479757396</v>
      </c>
      <c r="N17" s="95"/>
      <c r="O17" s="95"/>
      <c r="P17" s="100"/>
    </row>
    <row r="18" spans="1:16" x14ac:dyDescent="0.35">
      <c r="A18" s="113">
        <f t="shared" ref="A18:A81" si="3">EDATE(A17,1)</f>
        <v>44044</v>
      </c>
      <c r="B18" s="92">
        <v>4</v>
      </c>
      <c r="C18" s="78">
        <f t="shared" ref="C18:C73" si="4">G17</f>
        <v>354386.81479757396</v>
      </c>
      <c r="D18" s="114">
        <f t="shared" si="0"/>
        <v>1269.8900000000001</v>
      </c>
      <c r="E18" s="114">
        <f t="shared" ref="E18:E73" si="5">F18-D18</f>
        <v>1806.47</v>
      </c>
      <c r="F18" s="114">
        <f t="shared" si="2"/>
        <v>3076.36</v>
      </c>
      <c r="G18" s="114">
        <f t="shared" si="1"/>
        <v>352580.34479757398</v>
      </c>
      <c r="N18" s="95"/>
      <c r="O18" s="95"/>
      <c r="P18" s="100"/>
    </row>
    <row r="19" spans="1:16" x14ac:dyDescent="0.35">
      <c r="A19" s="113">
        <f t="shared" si="3"/>
        <v>44075</v>
      </c>
      <c r="B19" s="92">
        <v>5</v>
      </c>
      <c r="C19" s="78">
        <f t="shared" si="4"/>
        <v>352580.34479757398</v>
      </c>
      <c r="D19" s="114">
        <f t="shared" si="0"/>
        <v>1263.4100000000001</v>
      </c>
      <c r="E19" s="114">
        <f t="shared" si="5"/>
        <v>1812.95</v>
      </c>
      <c r="F19" s="114">
        <f t="shared" si="2"/>
        <v>3076.36</v>
      </c>
      <c r="G19" s="114">
        <f t="shared" si="1"/>
        <v>350767.39479757397</v>
      </c>
      <c r="N19" s="95"/>
      <c r="O19" s="95"/>
      <c r="P19" s="100"/>
    </row>
    <row r="20" spans="1:16" x14ac:dyDescent="0.35">
      <c r="A20" s="113">
        <f t="shared" si="3"/>
        <v>44105</v>
      </c>
      <c r="B20" s="92">
        <v>6</v>
      </c>
      <c r="C20" s="78">
        <f t="shared" si="4"/>
        <v>350767.39479757397</v>
      </c>
      <c r="D20" s="114">
        <f t="shared" si="0"/>
        <v>1256.92</v>
      </c>
      <c r="E20" s="114">
        <f t="shared" si="5"/>
        <v>1819.44</v>
      </c>
      <c r="F20" s="114">
        <f t="shared" si="2"/>
        <v>3076.36</v>
      </c>
      <c r="G20" s="114">
        <f t="shared" si="1"/>
        <v>348947.95479757397</v>
      </c>
      <c r="K20" s="104"/>
      <c r="L20" s="104"/>
      <c r="M20" s="95"/>
      <c r="N20" s="95"/>
      <c r="O20" s="95"/>
      <c r="P20" s="100"/>
    </row>
    <row r="21" spans="1:16" x14ac:dyDescent="0.35">
      <c r="A21" s="113">
        <f t="shared" si="3"/>
        <v>44136</v>
      </c>
      <c r="B21" s="92">
        <v>7</v>
      </c>
      <c r="C21" s="78">
        <f t="shared" si="4"/>
        <v>348947.95479757397</v>
      </c>
      <c r="D21" s="114">
        <f t="shared" si="0"/>
        <v>1250.4000000000001</v>
      </c>
      <c r="E21" s="114">
        <f t="shared" si="5"/>
        <v>1825.96</v>
      </c>
      <c r="F21" s="114">
        <f t="shared" si="2"/>
        <v>3076.36</v>
      </c>
      <c r="G21" s="114">
        <f t="shared" si="1"/>
        <v>347121.99479757395</v>
      </c>
      <c r="K21" s="104"/>
      <c r="L21" s="104"/>
      <c r="M21" s="95"/>
      <c r="N21" s="95"/>
      <c r="O21" s="95"/>
      <c r="P21" s="100"/>
    </row>
    <row r="22" spans="1:16" x14ac:dyDescent="0.35">
      <c r="A22" s="113">
        <f>EDATE(A21,1)</f>
        <v>44166</v>
      </c>
      <c r="B22" s="92">
        <v>8</v>
      </c>
      <c r="C22" s="78">
        <f t="shared" si="4"/>
        <v>347121.99479757395</v>
      </c>
      <c r="D22" s="114">
        <f t="shared" si="0"/>
        <v>1243.8499999999999</v>
      </c>
      <c r="E22" s="114">
        <f t="shared" si="5"/>
        <v>1832.5100000000002</v>
      </c>
      <c r="F22" s="114">
        <f t="shared" si="2"/>
        <v>3076.36</v>
      </c>
      <c r="G22" s="114">
        <f t="shared" si="1"/>
        <v>345289.48479757394</v>
      </c>
      <c r="K22" s="104"/>
      <c r="L22" s="104"/>
      <c r="M22" s="95"/>
      <c r="N22" s="95"/>
      <c r="O22" s="95"/>
      <c r="P22" s="100"/>
    </row>
    <row r="23" spans="1:16" x14ac:dyDescent="0.35">
      <c r="A23" s="113">
        <f t="shared" si="3"/>
        <v>44197</v>
      </c>
      <c r="B23" s="92">
        <v>9</v>
      </c>
      <c r="C23" s="78">
        <f t="shared" si="4"/>
        <v>345289.48479757394</v>
      </c>
      <c r="D23" s="114">
        <f t="shared" si="0"/>
        <v>1237.29</v>
      </c>
      <c r="E23" s="114">
        <f t="shared" si="5"/>
        <v>1839.0700000000002</v>
      </c>
      <c r="F23" s="114">
        <f t="shared" si="2"/>
        <v>3076.36</v>
      </c>
      <c r="G23" s="114">
        <f t="shared" si="1"/>
        <v>343450.41479757393</v>
      </c>
      <c r="K23" s="104"/>
      <c r="L23" s="104"/>
      <c r="M23" s="95"/>
      <c r="N23" s="95"/>
      <c r="O23" s="95"/>
      <c r="P23" s="100"/>
    </row>
    <row r="24" spans="1:16" x14ac:dyDescent="0.35">
      <c r="A24" s="113">
        <f t="shared" si="3"/>
        <v>44228</v>
      </c>
      <c r="B24" s="92">
        <v>10</v>
      </c>
      <c r="C24" s="78">
        <f t="shared" si="4"/>
        <v>343450.41479757393</v>
      </c>
      <c r="D24" s="114">
        <f t="shared" si="0"/>
        <v>1230.7</v>
      </c>
      <c r="E24" s="114">
        <f t="shared" si="5"/>
        <v>1845.66</v>
      </c>
      <c r="F24" s="114">
        <f t="shared" si="2"/>
        <v>3076.36</v>
      </c>
      <c r="G24" s="114">
        <f t="shared" si="1"/>
        <v>341604.75479757396</v>
      </c>
    </row>
    <row r="25" spans="1:16" x14ac:dyDescent="0.35">
      <c r="A25" s="113">
        <f t="shared" si="3"/>
        <v>44256</v>
      </c>
      <c r="B25" s="92">
        <v>11</v>
      </c>
      <c r="C25" s="78">
        <f t="shared" si="4"/>
        <v>341604.75479757396</v>
      </c>
      <c r="D25" s="114">
        <f t="shared" si="0"/>
        <v>1224.08</v>
      </c>
      <c r="E25" s="114">
        <f t="shared" si="5"/>
        <v>1852.2800000000002</v>
      </c>
      <c r="F25" s="114">
        <f t="shared" si="2"/>
        <v>3076.36</v>
      </c>
      <c r="G25" s="114">
        <f t="shared" si="1"/>
        <v>339752.47479757393</v>
      </c>
    </row>
    <row r="26" spans="1:16" x14ac:dyDescent="0.35">
      <c r="A26" s="113">
        <f t="shared" si="3"/>
        <v>44287</v>
      </c>
      <c r="B26" s="92">
        <v>12</v>
      </c>
      <c r="C26" s="78">
        <f t="shared" si="4"/>
        <v>339752.47479757393</v>
      </c>
      <c r="D26" s="114">
        <f t="shared" si="0"/>
        <v>1217.45</v>
      </c>
      <c r="E26" s="114">
        <f t="shared" si="5"/>
        <v>1858.91</v>
      </c>
      <c r="F26" s="114">
        <f t="shared" si="2"/>
        <v>3076.36</v>
      </c>
      <c r="G26" s="114">
        <f t="shared" si="1"/>
        <v>337893.56479757396</v>
      </c>
    </row>
    <row r="27" spans="1:16" x14ac:dyDescent="0.35">
      <c r="A27" s="113">
        <f t="shared" si="3"/>
        <v>44317</v>
      </c>
      <c r="B27" s="92">
        <v>13</v>
      </c>
      <c r="C27" s="78">
        <f t="shared" si="4"/>
        <v>337893.56479757396</v>
      </c>
      <c r="D27" s="114">
        <f t="shared" si="0"/>
        <v>1210.79</v>
      </c>
      <c r="E27" s="114">
        <f t="shared" si="5"/>
        <v>1865.5700000000002</v>
      </c>
      <c r="F27" s="114">
        <f t="shared" si="2"/>
        <v>3076.36</v>
      </c>
      <c r="G27" s="114">
        <f t="shared" si="1"/>
        <v>336027.99479757395</v>
      </c>
    </row>
    <row r="28" spans="1:16" x14ac:dyDescent="0.35">
      <c r="A28" s="113">
        <f t="shared" si="3"/>
        <v>44348</v>
      </c>
      <c r="B28" s="92">
        <v>14</v>
      </c>
      <c r="C28" s="78">
        <f t="shared" si="4"/>
        <v>336027.99479757395</v>
      </c>
      <c r="D28" s="114">
        <f t="shared" si="0"/>
        <v>1204.0999999999999</v>
      </c>
      <c r="E28" s="114">
        <f t="shared" si="5"/>
        <v>1872.2600000000002</v>
      </c>
      <c r="F28" s="114">
        <f t="shared" si="2"/>
        <v>3076.36</v>
      </c>
      <c r="G28" s="114">
        <f t="shared" si="1"/>
        <v>334155.73479757394</v>
      </c>
    </row>
    <row r="29" spans="1:16" x14ac:dyDescent="0.35">
      <c r="A29" s="113">
        <f t="shared" si="3"/>
        <v>44378</v>
      </c>
      <c r="B29" s="92">
        <v>15</v>
      </c>
      <c r="C29" s="78">
        <f t="shared" si="4"/>
        <v>334155.73479757394</v>
      </c>
      <c r="D29" s="114">
        <f t="shared" si="0"/>
        <v>1197.3900000000001</v>
      </c>
      <c r="E29" s="114">
        <f t="shared" si="5"/>
        <v>1878.97</v>
      </c>
      <c r="F29" s="114">
        <f t="shared" si="2"/>
        <v>3076.36</v>
      </c>
      <c r="G29" s="114">
        <f t="shared" si="1"/>
        <v>332276.76479757397</v>
      </c>
    </row>
    <row r="30" spans="1:16" x14ac:dyDescent="0.35">
      <c r="A30" s="113">
        <f t="shared" si="3"/>
        <v>44409</v>
      </c>
      <c r="B30" s="92">
        <v>16</v>
      </c>
      <c r="C30" s="78">
        <f t="shared" si="4"/>
        <v>332276.76479757397</v>
      </c>
      <c r="D30" s="114">
        <f t="shared" si="0"/>
        <v>1190.6600000000001</v>
      </c>
      <c r="E30" s="114">
        <f t="shared" si="5"/>
        <v>1885.7</v>
      </c>
      <c r="F30" s="114">
        <f t="shared" si="2"/>
        <v>3076.36</v>
      </c>
      <c r="G30" s="114">
        <f t="shared" si="1"/>
        <v>330391.06479757396</v>
      </c>
    </row>
    <row r="31" spans="1:16" x14ac:dyDescent="0.35">
      <c r="A31" s="113">
        <f t="shared" si="3"/>
        <v>44440</v>
      </c>
      <c r="B31" s="92">
        <v>17</v>
      </c>
      <c r="C31" s="78">
        <f t="shared" si="4"/>
        <v>330391.06479757396</v>
      </c>
      <c r="D31" s="114">
        <f t="shared" si="0"/>
        <v>1183.9000000000001</v>
      </c>
      <c r="E31" s="114">
        <f t="shared" si="5"/>
        <v>1892.46</v>
      </c>
      <c r="F31" s="114">
        <f t="shared" si="2"/>
        <v>3076.36</v>
      </c>
      <c r="G31" s="114">
        <f t="shared" si="1"/>
        <v>328498.60479757393</v>
      </c>
    </row>
    <row r="32" spans="1:16" x14ac:dyDescent="0.35">
      <c r="A32" s="113">
        <f t="shared" si="3"/>
        <v>44470</v>
      </c>
      <c r="B32" s="92">
        <v>18</v>
      </c>
      <c r="C32" s="78">
        <f t="shared" si="4"/>
        <v>328498.60479757393</v>
      </c>
      <c r="D32" s="114">
        <f t="shared" si="0"/>
        <v>1177.1199999999999</v>
      </c>
      <c r="E32" s="114">
        <f t="shared" si="5"/>
        <v>1899.2400000000002</v>
      </c>
      <c r="F32" s="114">
        <f t="shared" si="2"/>
        <v>3076.36</v>
      </c>
      <c r="G32" s="114">
        <f t="shared" si="1"/>
        <v>326599.36479757394</v>
      </c>
    </row>
    <row r="33" spans="1:7" x14ac:dyDescent="0.35">
      <c r="A33" s="113">
        <f t="shared" si="3"/>
        <v>44501</v>
      </c>
      <c r="B33" s="92">
        <v>19</v>
      </c>
      <c r="C33" s="78">
        <f t="shared" si="4"/>
        <v>326599.36479757394</v>
      </c>
      <c r="D33" s="114">
        <f t="shared" si="0"/>
        <v>1170.31</v>
      </c>
      <c r="E33" s="114">
        <f t="shared" si="5"/>
        <v>1906.0500000000002</v>
      </c>
      <c r="F33" s="114">
        <f t="shared" si="2"/>
        <v>3076.36</v>
      </c>
      <c r="G33" s="114">
        <f t="shared" si="1"/>
        <v>324693.31479757396</v>
      </c>
    </row>
    <row r="34" spans="1:7" x14ac:dyDescent="0.35">
      <c r="A34" s="113">
        <f t="shared" si="3"/>
        <v>44531</v>
      </c>
      <c r="B34" s="92">
        <v>20</v>
      </c>
      <c r="C34" s="78">
        <f t="shared" si="4"/>
        <v>324693.31479757396</v>
      </c>
      <c r="D34" s="114">
        <f t="shared" si="0"/>
        <v>1163.48</v>
      </c>
      <c r="E34" s="114">
        <f t="shared" si="5"/>
        <v>1912.88</v>
      </c>
      <c r="F34" s="114">
        <f t="shared" si="2"/>
        <v>3076.36</v>
      </c>
      <c r="G34" s="114">
        <f t="shared" si="1"/>
        <v>322780.43479757395</v>
      </c>
    </row>
    <row r="35" spans="1:7" x14ac:dyDescent="0.35">
      <c r="A35" s="113">
        <f t="shared" si="3"/>
        <v>44562</v>
      </c>
      <c r="B35" s="92">
        <v>21</v>
      </c>
      <c r="C35" s="78">
        <f t="shared" si="4"/>
        <v>322780.43479757395</v>
      </c>
      <c r="D35" s="114">
        <f t="shared" si="0"/>
        <v>1156.6300000000001</v>
      </c>
      <c r="E35" s="114">
        <f t="shared" si="5"/>
        <v>1919.73</v>
      </c>
      <c r="F35" s="114">
        <f t="shared" si="2"/>
        <v>3076.36</v>
      </c>
      <c r="G35" s="114">
        <f t="shared" si="1"/>
        <v>320860.70479757397</v>
      </c>
    </row>
    <row r="36" spans="1:7" x14ac:dyDescent="0.35">
      <c r="A36" s="113">
        <f t="shared" si="3"/>
        <v>44593</v>
      </c>
      <c r="B36" s="92">
        <v>22</v>
      </c>
      <c r="C36" s="78">
        <f t="shared" si="4"/>
        <v>320860.70479757397</v>
      </c>
      <c r="D36" s="114">
        <f t="shared" si="0"/>
        <v>1149.75</v>
      </c>
      <c r="E36" s="114">
        <f t="shared" si="5"/>
        <v>1926.6100000000001</v>
      </c>
      <c r="F36" s="114">
        <f t="shared" si="2"/>
        <v>3076.36</v>
      </c>
      <c r="G36" s="114">
        <f t="shared" si="1"/>
        <v>318934.09479757398</v>
      </c>
    </row>
    <row r="37" spans="1:7" x14ac:dyDescent="0.35">
      <c r="A37" s="113">
        <f t="shared" si="3"/>
        <v>44621</v>
      </c>
      <c r="B37" s="92">
        <v>23</v>
      </c>
      <c r="C37" s="78">
        <f t="shared" si="4"/>
        <v>318934.09479757398</v>
      </c>
      <c r="D37" s="114">
        <f t="shared" si="0"/>
        <v>1142.8499999999999</v>
      </c>
      <c r="E37" s="114">
        <f t="shared" si="5"/>
        <v>1933.5100000000002</v>
      </c>
      <c r="F37" s="114">
        <f t="shared" si="2"/>
        <v>3076.36</v>
      </c>
      <c r="G37" s="114">
        <f t="shared" si="1"/>
        <v>317000.58479757397</v>
      </c>
    </row>
    <row r="38" spans="1:7" x14ac:dyDescent="0.35">
      <c r="A38" s="113">
        <f t="shared" si="3"/>
        <v>44652</v>
      </c>
      <c r="B38" s="92">
        <v>24</v>
      </c>
      <c r="C38" s="78">
        <f t="shared" si="4"/>
        <v>317000.58479757397</v>
      </c>
      <c r="D38" s="114">
        <f t="shared" si="0"/>
        <v>1135.92</v>
      </c>
      <c r="E38" s="114">
        <f t="shared" si="5"/>
        <v>1940.44</v>
      </c>
      <c r="F38" s="114">
        <f t="shared" si="2"/>
        <v>3076.36</v>
      </c>
      <c r="G38" s="114">
        <f t="shared" si="1"/>
        <v>315060.14479757397</v>
      </c>
    </row>
    <row r="39" spans="1:7" x14ac:dyDescent="0.35">
      <c r="A39" s="113">
        <f t="shared" si="3"/>
        <v>44682</v>
      </c>
      <c r="B39" s="92">
        <v>25</v>
      </c>
      <c r="C39" s="78">
        <f t="shared" si="4"/>
        <v>315060.14479757397</v>
      </c>
      <c r="D39" s="114">
        <f t="shared" si="0"/>
        <v>1128.97</v>
      </c>
      <c r="E39" s="114">
        <f t="shared" si="5"/>
        <v>1947.39</v>
      </c>
      <c r="F39" s="114">
        <f t="shared" si="2"/>
        <v>3076.36</v>
      </c>
      <c r="G39" s="114">
        <f t="shared" si="1"/>
        <v>313112.75479757396</v>
      </c>
    </row>
    <row r="40" spans="1:7" x14ac:dyDescent="0.35">
      <c r="A40" s="113">
        <f t="shared" si="3"/>
        <v>44713</v>
      </c>
      <c r="B40" s="92">
        <v>26</v>
      </c>
      <c r="C40" s="78">
        <f t="shared" si="4"/>
        <v>313112.75479757396</v>
      </c>
      <c r="D40" s="114">
        <f t="shared" si="0"/>
        <v>1121.99</v>
      </c>
      <c r="E40" s="114">
        <f t="shared" si="5"/>
        <v>1954.3700000000001</v>
      </c>
      <c r="F40" s="114">
        <f t="shared" si="2"/>
        <v>3076.36</v>
      </c>
      <c r="G40" s="114">
        <f t="shared" si="1"/>
        <v>311158.38479757396</v>
      </c>
    </row>
    <row r="41" spans="1:7" x14ac:dyDescent="0.35">
      <c r="A41" s="113">
        <f t="shared" si="3"/>
        <v>44743</v>
      </c>
      <c r="B41" s="92">
        <v>27</v>
      </c>
      <c r="C41" s="78">
        <f t="shared" si="4"/>
        <v>311158.38479757396</v>
      </c>
      <c r="D41" s="114">
        <f t="shared" si="0"/>
        <v>1114.98</v>
      </c>
      <c r="E41" s="114">
        <f t="shared" si="5"/>
        <v>1961.38</v>
      </c>
      <c r="F41" s="114">
        <f t="shared" si="2"/>
        <v>3076.36</v>
      </c>
      <c r="G41" s="114">
        <f t="shared" si="1"/>
        <v>309197.00479757396</v>
      </c>
    </row>
    <row r="42" spans="1:7" x14ac:dyDescent="0.35">
      <c r="A42" s="113">
        <f t="shared" si="3"/>
        <v>44774</v>
      </c>
      <c r="B42" s="92">
        <v>28</v>
      </c>
      <c r="C42" s="78">
        <f t="shared" si="4"/>
        <v>309197.00479757396</v>
      </c>
      <c r="D42" s="114">
        <f t="shared" si="0"/>
        <v>1107.96</v>
      </c>
      <c r="E42" s="114">
        <f t="shared" si="5"/>
        <v>1968.4</v>
      </c>
      <c r="F42" s="114">
        <f t="shared" si="2"/>
        <v>3076.36</v>
      </c>
      <c r="G42" s="114">
        <f t="shared" si="1"/>
        <v>307228.60479757393</v>
      </c>
    </row>
    <row r="43" spans="1:7" x14ac:dyDescent="0.35">
      <c r="A43" s="113">
        <f t="shared" si="3"/>
        <v>44805</v>
      </c>
      <c r="B43" s="92">
        <v>29</v>
      </c>
      <c r="C43" s="78">
        <f t="shared" si="4"/>
        <v>307228.60479757393</v>
      </c>
      <c r="D43" s="114">
        <f t="shared" si="0"/>
        <v>1100.9000000000001</v>
      </c>
      <c r="E43" s="114">
        <f t="shared" si="5"/>
        <v>1975.46</v>
      </c>
      <c r="F43" s="114">
        <f t="shared" si="2"/>
        <v>3076.36</v>
      </c>
      <c r="G43" s="114">
        <f t="shared" si="1"/>
        <v>305253.14479757391</v>
      </c>
    </row>
    <row r="44" spans="1:7" x14ac:dyDescent="0.35">
      <c r="A44" s="113">
        <f t="shared" si="3"/>
        <v>44835</v>
      </c>
      <c r="B44" s="92">
        <v>30</v>
      </c>
      <c r="C44" s="78">
        <f t="shared" si="4"/>
        <v>305253.14479757391</v>
      </c>
      <c r="D44" s="114">
        <f t="shared" si="0"/>
        <v>1093.82</v>
      </c>
      <c r="E44" s="114">
        <f t="shared" si="5"/>
        <v>1982.5400000000002</v>
      </c>
      <c r="F44" s="114">
        <f t="shared" si="2"/>
        <v>3076.36</v>
      </c>
      <c r="G44" s="114">
        <f t="shared" si="1"/>
        <v>303270.60479757393</v>
      </c>
    </row>
    <row r="45" spans="1:7" x14ac:dyDescent="0.35">
      <c r="A45" s="113">
        <f t="shared" si="3"/>
        <v>44866</v>
      </c>
      <c r="B45" s="92">
        <v>31</v>
      </c>
      <c r="C45" s="78">
        <f t="shared" si="4"/>
        <v>303270.60479757393</v>
      </c>
      <c r="D45" s="114">
        <f t="shared" si="0"/>
        <v>1086.72</v>
      </c>
      <c r="E45" s="114">
        <f t="shared" si="5"/>
        <v>1989.64</v>
      </c>
      <c r="F45" s="114">
        <f t="shared" si="2"/>
        <v>3076.36</v>
      </c>
      <c r="G45" s="114">
        <f t="shared" si="1"/>
        <v>301280.96479757392</v>
      </c>
    </row>
    <row r="46" spans="1:7" x14ac:dyDescent="0.35">
      <c r="A46" s="113">
        <f t="shared" si="3"/>
        <v>44896</v>
      </c>
      <c r="B46" s="92">
        <v>32</v>
      </c>
      <c r="C46" s="78">
        <f t="shared" si="4"/>
        <v>301280.96479757392</v>
      </c>
      <c r="D46" s="114">
        <f t="shared" si="0"/>
        <v>1079.5899999999999</v>
      </c>
      <c r="E46" s="114">
        <f t="shared" si="5"/>
        <v>1996.7700000000002</v>
      </c>
      <c r="F46" s="114">
        <f t="shared" si="2"/>
        <v>3076.36</v>
      </c>
      <c r="G46" s="114">
        <f t="shared" si="1"/>
        <v>299284.1947975739</v>
      </c>
    </row>
    <row r="47" spans="1:7" x14ac:dyDescent="0.35">
      <c r="A47" s="113">
        <f t="shared" si="3"/>
        <v>44927</v>
      </c>
      <c r="B47" s="92">
        <v>33</v>
      </c>
      <c r="C47" s="78">
        <f t="shared" si="4"/>
        <v>299284.1947975739</v>
      </c>
      <c r="D47" s="114">
        <f t="shared" si="0"/>
        <v>1072.44</v>
      </c>
      <c r="E47" s="114">
        <f t="shared" si="5"/>
        <v>2003.92</v>
      </c>
      <c r="F47" s="114">
        <f t="shared" si="2"/>
        <v>3076.36</v>
      </c>
      <c r="G47" s="114">
        <f t="shared" si="1"/>
        <v>297280.27479757392</v>
      </c>
    </row>
    <row r="48" spans="1:7" x14ac:dyDescent="0.35">
      <c r="A48" s="113">
        <f t="shared" si="3"/>
        <v>44958</v>
      </c>
      <c r="B48" s="92">
        <v>34</v>
      </c>
      <c r="C48" s="78">
        <f t="shared" si="4"/>
        <v>297280.27479757392</v>
      </c>
      <c r="D48" s="114">
        <f t="shared" si="0"/>
        <v>1065.25</v>
      </c>
      <c r="E48" s="114">
        <f t="shared" si="5"/>
        <v>2011.1100000000001</v>
      </c>
      <c r="F48" s="114">
        <f t="shared" si="2"/>
        <v>3076.36</v>
      </c>
      <c r="G48" s="114">
        <f t="shared" si="1"/>
        <v>295269.16479757393</v>
      </c>
    </row>
    <row r="49" spans="1:7" x14ac:dyDescent="0.35">
      <c r="A49" s="113">
        <f t="shared" si="3"/>
        <v>44986</v>
      </c>
      <c r="B49" s="92">
        <v>35</v>
      </c>
      <c r="C49" s="78">
        <f t="shared" si="4"/>
        <v>295269.16479757393</v>
      </c>
      <c r="D49" s="114">
        <f t="shared" si="0"/>
        <v>1058.05</v>
      </c>
      <c r="E49" s="114">
        <f t="shared" si="5"/>
        <v>2018.3100000000002</v>
      </c>
      <c r="F49" s="114">
        <f t="shared" si="2"/>
        <v>3076.36</v>
      </c>
      <c r="G49" s="114">
        <f t="shared" si="1"/>
        <v>293250.85479757393</v>
      </c>
    </row>
    <row r="50" spans="1:7" x14ac:dyDescent="0.35">
      <c r="A50" s="113">
        <f t="shared" si="3"/>
        <v>45017</v>
      </c>
      <c r="B50" s="92">
        <v>36</v>
      </c>
      <c r="C50" s="78">
        <f t="shared" si="4"/>
        <v>293250.85479757393</v>
      </c>
      <c r="D50" s="114">
        <f t="shared" si="0"/>
        <v>1050.82</v>
      </c>
      <c r="E50" s="114">
        <f t="shared" si="5"/>
        <v>2025.5400000000002</v>
      </c>
      <c r="F50" s="114">
        <f t="shared" si="2"/>
        <v>3076.36</v>
      </c>
      <c r="G50" s="114">
        <f t="shared" si="1"/>
        <v>291225.31479757396</v>
      </c>
    </row>
    <row r="51" spans="1:7" x14ac:dyDescent="0.35">
      <c r="A51" s="113">
        <f t="shared" si="3"/>
        <v>45047</v>
      </c>
      <c r="B51" s="92">
        <v>37</v>
      </c>
      <c r="C51" s="78">
        <f t="shared" si="4"/>
        <v>291225.31479757396</v>
      </c>
      <c r="D51" s="114">
        <f t="shared" si="0"/>
        <v>1043.56</v>
      </c>
      <c r="E51" s="114">
        <f t="shared" si="5"/>
        <v>2032.8000000000002</v>
      </c>
      <c r="F51" s="114">
        <f t="shared" si="2"/>
        <v>3076.36</v>
      </c>
      <c r="G51" s="114">
        <f t="shared" si="1"/>
        <v>289192.51479757397</v>
      </c>
    </row>
    <row r="52" spans="1:7" x14ac:dyDescent="0.35">
      <c r="A52" s="113">
        <f t="shared" si="3"/>
        <v>45078</v>
      </c>
      <c r="B52" s="92">
        <v>38</v>
      </c>
      <c r="C52" s="78">
        <f t="shared" si="4"/>
        <v>289192.51479757397</v>
      </c>
      <c r="D52" s="114">
        <f t="shared" si="0"/>
        <v>1036.27</v>
      </c>
      <c r="E52" s="114">
        <f t="shared" si="5"/>
        <v>2040.0900000000001</v>
      </c>
      <c r="F52" s="114">
        <f t="shared" si="2"/>
        <v>3076.36</v>
      </c>
      <c r="G52" s="114">
        <f t="shared" si="1"/>
        <v>287152.42479757394</v>
      </c>
    </row>
    <row r="53" spans="1:7" x14ac:dyDescent="0.35">
      <c r="A53" s="113">
        <f t="shared" si="3"/>
        <v>45108</v>
      </c>
      <c r="B53" s="92">
        <v>39</v>
      </c>
      <c r="C53" s="78">
        <f t="shared" si="4"/>
        <v>287152.42479757394</v>
      </c>
      <c r="D53" s="114">
        <f t="shared" si="0"/>
        <v>1028.96</v>
      </c>
      <c r="E53" s="114">
        <f t="shared" si="5"/>
        <v>2047.4</v>
      </c>
      <c r="F53" s="114">
        <f t="shared" si="2"/>
        <v>3076.36</v>
      </c>
      <c r="G53" s="114">
        <f t="shared" si="1"/>
        <v>285105.02479757392</v>
      </c>
    </row>
    <row r="54" spans="1:7" x14ac:dyDescent="0.35">
      <c r="A54" s="113">
        <f t="shared" si="3"/>
        <v>45139</v>
      </c>
      <c r="B54" s="92">
        <v>40</v>
      </c>
      <c r="C54" s="78">
        <f t="shared" si="4"/>
        <v>285105.02479757392</v>
      </c>
      <c r="D54" s="114">
        <f t="shared" si="0"/>
        <v>1021.63</v>
      </c>
      <c r="E54" s="114">
        <f t="shared" si="5"/>
        <v>2054.73</v>
      </c>
      <c r="F54" s="114">
        <f t="shared" si="2"/>
        <v>3076.36</v>
      </c>
      <c r="G54" s="114">
        <f t="shared" si="1"/>
        <v>283050.29479757394</v>
      </c>
    </row>
    <row r="55" spans="1:7" x14ac:dyDescent="0.35">
      <c r="A55" s="113">
        <f t="shared" si="3"/>
        <v>45170</v>
      </c>
      <c r="B55" s="92">
        <v>41</v>
      </c>
      <c r="C55" s="78">
        <f t="shared" si="4"/>
        <v>283050.29479757394</v>
      </c>
      <c r="D55" s="114">
        <f t="shared" si="0"/>
        <v>1014.26</v>
      </c>
      <c r="E55" s="114">
        <f t="shared" si="5"/>
        <v>2062.1000000000004</v>
      </c>
      <c r="F55" s="114">
        <f t="shared" si="2"/>
        <v>3076.36</v>
      </c>
      <c r="G55" s="114">
        <f t="shared" si="1"/>
        <v>280988.19479757396</v>
      </c>
    </row>
    <row r="56" spans="1:7" x14ac:dyDescent="0.35">
      <c r="A56" s="113">
        <f t="shared" si="3"/>
        <v>45200</v>
      </c>
      <c r="B56" s="92">
        <v>42</v>
      </c>
      <c r="C56" s="78">
        <f t="shared" si="4"/>
        <v>280988.19479757396</v>
      </c>
      <c r="D56" s="114">
        <f t="shared" si="0"/>
        <v>1006.87</v>
      </c>
      <c r="E56" s="114">
        <f t="shared" si="5"/>
        <v>2069.4900000000002</v>
      </c>
      <c r="F56" s="114">
        <f t="shared" si="2"/>
        <v>3076.36</v>
      </c>
      <c r="G56" s="114">
        <f t="shared" si="1"/>
        <v>278918.70479757397</v>
      </c>
    </row>
    <row r="57" spans="1:7" x14ac:dyDescent="0.35">
      <c r="A57" s="113">
        <f t="shared" si="3"/>
        <v>45231</v>
      </c>
      <c r="B57" s="92">
        <v>43</v>
      </c>
      <c r="C57" s="78">
        <f t="shared" si="4"/>
        <v>278918.70479757397</v>
      </c>
      <c r="D57" s="114">
        <f t="shared" si="0"/>
        <v>999.46</v>
      </c>
      <c r="E57" s="114">
        <f t="shared" si="5"/>
        <v>2076.9</v>
      </c>
      <c r="F57" s="114">
        <f t="shared" si="2"/>
        <v>3076.36</v>
      </c>
      <c r="G57" s="114">
        <f t="shared" si="1"/>
        <v>276841.80479757395</v>
      </c>
    </row>
    <row r="58" spans="1:7" x14ac:dyDescent="0.35">
      <c r="A58" s="113">
        <f t="shared" si="3"/>
        <v>45261</v>
      </c>
      <c r="B58" s="92">
        <v>44</v>
      </c>
      <c r="C58" s="78">
        <f t="shared" si="4"/>
        <v>276841.80479757395</v>
      </c>
      <c r="D58" s="114">
        <f t="shared" si="0"/>
        <v>992.02</v>
      </c>
      <c r="E58" s="114">
        <f t="shared" si="5"/>
        <v>2084.34</v>
      </c>
      <c r="F58" s="114">
        <f t="shared" si="2"/>
        <v>3076.36</v>
      </c>
      <c r="G58" s="114">
        <f t="shared" si="1"/>
        <v>274757.46479757392</v>
      </c>
    </row>
    <row r="59" spans="1:7" x14ac:dyDescent="0.35">
      <c r="A59" s="113">
        <f t="shared" si="3"/>
        <v>45292</v>
      </c>
      <c r="B59" s="92">
        <v>45</v>
      </c>
      <c r="C59" s="78">
        <f t="shared" si="4"/>
        <v>274757.46479757392</v>
      </c>
      <c r="D59" s="114">
        <f t="shared" si="0"/>
        <v>984.55</v>
      </c>
      <c r="E59" s="114">
        <f t="shared" si="5"/>
        <v>2091.8100000000004</v>
      </c>
      <c r="F59" s="114">
        <f t="shared" si="2"/>
        <v>3076.36</v>
      </c>
      <c r="G59" s="114">
        <f t="shared" si="1"/>
        <v>272665.65479757392</v>
      </c>
    </row>
    <row r="60" spans="1:7" x14ac:dyDescent="0.35">
      <c r="A60" s="113">
        <f t="shared" si="3"/>
        <v>45323</v>
      </c>
      <c r="B60" s="92">
        <v>46</v>
      </c>
      <c r="C60" s="78">
        <f t="shared" si="4"/>
        <v>272665.65479757392</v>
      </c>
      <c r="D60" s="114">
        <f t="shared" si="0"/>
        <v>977.05</v>
      </c>
      <c r="E60" s="114">
        <f t="shared" si="5"/>
        <v>2099.3100000000004</v>
      </c>
      <c r="F60" s="114">
        <f t="shared" si="2"/>
        <v>3076.36</v>
      </c>
      <c r="G60" s="114">
        <f t="shared" si="1"/>
        <v>270566.34479757393</v>
      </c>
    </row>
    <row r="61" spans="1:7" x14ac:dyDescent="0.35">
      <c r="A61" s="113">
        <f t="shared" si="3"/>
        <v>45352</v>
      </c>
      <c r="B61" s="92">
        <v>47</v>
      </c>
      <c r="C61" s="78">
        <f t="shared" si="4"/>
        <v>270566.34479757393</v>
      </c>
      <c r="D61" s="114">
        <f t="shared" si="0"/>
        <v>969.53</v>
      </c>
      <c r="E61" s="114">
        <f t="shared" si="5"/>
        <v>2106.83</v>
      </c>
      <c r="F61" s="114">
        <f t="shared" si="2"/>
        <v>3076.36</v>
      </c>
      <c r="G61" s="114">
        <f t="shared" si="1"/>
        <v>268459.51479757391</v>
      </c>
    </row>
    <row r="62" spans="1:7" x14ac:dyDescent="0.35">
      <c r="A62" s="113">
        <f t="shared" si="3"/>
        <v>45383</v>
      </c>
      <c r="B62" s="92">
        <v>48</v>
      </c>
      <c r="C62" s="78">
        <f t="shared" si="4"/>
        <v>268459.51479757391</v>
      </c>
      <c r="D62" s="114">
        <f t="shared" si="0"/>
        <v>961.98</v>
      </c>
      <c r="E62" s="114">
        <f t="shared" si="5"/>
        <v>2114.38</v>
      </c>
      <c r="F62" s="114">
        <f t="shared" si="2"/>
        <v>3076.36</v>
      </c>
      <c r="G62" s="114">
        <f t="shared" si="1"/>
        <v>266345.1347975739</v>
      </c>
    </row>
    <row r="63" spans="1:7" x14ac:dyDescent="0.35">
      <c r="A63" s="113">
        <f t="shared" si="3"/>
        <v>45413</v>
      </c>
      <c r="B63" s="92">
        <v>49</v>
      </c>
      <c r="C63" s="78">
        <f t="shared" si="4"/>
        <v>266345.1347975739</v>
      </c>
      <c r="D63" s="114">
        <f t="shared" si="0"/>
        <v>954.4</v>
      </c>
      <c r="E63" s="114">
        <f t="shared" si="5"/>
        <v>2121.96</v>
      </c>
      <c r="F63" s="114">
        <f t="shared" si="2"/>
        <v>3076.36</v>
      </c>
      <c r="G63" s="114">
        <f t="shared" si="1"/>
        <v>264223.17479757388</v>
      </c>
    </row>
    <row r="64" spans="1:7" x14ac:dyDescent="0.35">
      <c r="A64" s="113">
        <f t="shared" si="3"/>
        <v>45444</v>
      </c>
      <c r="B64" s="92">
        <v>50</v>
      </c>
      <c r="C64" s="78">
        <f t="shared" si="4"/>
        <v>264223.17479757388</v>
      </c>
      <c r="D64" s="114">
        <f t="shared" si="0"/>
        <v>946.8</v>
      </c>
      <c r="E64" s="114">
        <f t="shared" si="5"/>
        <v>2129.5600000000004</v>
      </c>
      <c r="F64" s="114">
        <f t="shared" si="2"/>
        <v>3076.36</v>
      </c>
      <c r="G64" s="114">
        <f t="shared" si="1"/>
        <v>262093.61479757389</v>
      </c>
    </row>
    <row r="65" spans="1:7" x14ac:dyDescent="0.35">
      <c r="A65" s="113">
        <f t="shared" si="3"/>
        <v>45474</v>
      </c>
      <c r="B65" s="92">
        <v>51</v>
      </c>
      <c r="C65" s="78">
        <f t="shared" si="4"/>
        <v>262093.61479757389</v>
      </c>
      <c r="D65" s="114">
        <f t="shared" si="0"/>
        <v>939.17</v>
      </c>
      <c r="E65" s="114">
        <f t="shared" si="5"/>
        <v>2137.19</v>
      </c>
      <c r="F65" s="114">
        <f t="shared" si="2"/>
        <v>3076.36</v>
      </c>
      <c r="G65" s="114">
        <f t="shared" si="1"/>
        <v>259956.42479757388</v>
      </c>
    </row>
    <row r="66" spans="1:7" x14ac:dyDescent="0.35">
      <c r="A66" s="113">
        <f t="shared" si="3"/>
        <v>45505</v>
      </c>
      <c r="B66" s="92">
        <v>52</v>
      </c>
      <c r="C66" s="78">
        <f t="shared" si="4"/>
        <v>259956.42479757388</v>
      </c>
      <c r="D66" s="114">
        <f t="shared" si="0"/>
        <v>931.51</v>
      </c>
      <c r="E66" s="114">
        <f t="shared" si="5"/>
        <v>2144.8500000000004</v>
      </c>
      <c r="F66" s="114">
        <f t="shared" si="2"/>
        <v>3076.36</v>
      </c>
      <c r="G66" s="114">
        <f t="shared" si="1"/>
        <v>257811.57479757388</v>
      </c>
    </row>
    <row r="67" spans="1:7" x14ac:dyDescent="0.35">
      <c r="A67" s="113">
        <f t="shared" si="3"/>
        <v>45536</v>
      </c>
      <c r="B67" s="92">
        <v>53</v>
      </c>
      <c r="C67" s="78">
        <f t="shared" si="4"/>
        <v>257811.57479757388</v>
      </c>
      <c r="D67" s="114">
        <f t="shared" si="0"/>
        <v>923.82</v>
      </c>
      <c r="E67" s="114">
        <f t="shared" si="5"/>
        <v>2152.54</v>
      </c>
      <c r="F67" s="114">
        <f t="shared" si="2"/>
        <v>3076.36</v>
      </c>
      <c r="G67" s="114">
        <f t="shared" si="1"/>
        <v>255659.03479757387</v>
      </c>
    </row>
    <row r="68" spans="1:7" x14ac:dyDescent="0.35">
      <c r="A68" s="113">
        <f t="shared" si="3"/>
        <v>45566</v>
      </c>
      <c r="B68" s="92">
        <v>54</v>
      </c>
      <c r="C68" s="78">
        <f t="shared" si="4"/>
        <v>255659.03479757387</v>
      </c>
      <c r="D68" s="114">
        <f t="shared" si="0"/>
        <v>916.11</v>
      </c>
      <c r="E68" s="114">
        <f t="shared" si="5"/>
        <v>2160.25</v>
      </c>
      <c r="F68" s="114">
        <f t="shared" si="2"/>
        <v>3076.36</v>
      </c>
      <c r="G68" s="114">
        <f t="shared" si="1"/>
        <v>253498.78479757387</v>
      </c>
    </row>
    <row r="69" spans="1:7" x14ac:dyDescent="0.35">
      <c r="A69" s="113">
        <f t="shared" si="3"/>
        <v>45597</v>
      </c>
      <c r="B69" s="92">
        <v>55</v>
      </c>
      <c r="C69" s="78">
        <f t="shared" si="4"/>
        <v>253498.78479757387</v>
      </c>
      <c r="D69" s="114">
        <f t="shared" si="0"/>
        <v>908.37</v>
      </c>
      <c r="E69" s="114">
        <f t="shared" si="5"/>
        <v>2167.9900000000002</v>
      </c>
      <c r="F69" s="114">
        <f t="shared" si="2"/>
        <v>3076.36</v>
      </c>
      <c r="G69" s="114">
        <f t="shared" si="1"/>
        <v>251330.79479757388</v>
      </c>
    </row>
    <row r="70" spans="1:7" x14ac:dyDescent="0.35">
      <c r="A70" s="113">
        <f t="shared" si="3"/>
        <v>45627</v>
      </c>
      <c r="B70" s="92">
        <v>56</v>
      </c>
      <c r="C70" s="78">
        <f t="shared" si="4"/>
        <v>251330.79479757388</v>
      </c>
      <c r="D70" s="114">
        <f t="shared" si="0"/>
        <v>900.6</v>
      </c>
      <c r="E70" s="114">
        <f t="shared" si="5"/>
        <v>2175.7600000000002</v>
      </c>
      <c r="F70" s="114">
        <f t="shared" si="2"/>
        <v>3076.36</v>
      </c>
      <c r="G70" s="114">
        <f t="shared" si="1"/>
        <v>249155.03479757387</v>
      </c>
    </row>
    <row r="71" spans="1:7" x14ac:dyDescent="0.35">
      <c r="A71" s="113">
        <f t="shared" si="3"/>
        <v>45658</v>
      </c>
      <c r="B71" s="92">
        <v>57</v>
      </c>
      <c r="C71" s="78">
        <f t="shared" si="4"/>
        <v>249155.03479757387</v>
      </c>
      <c r="D71" s="114">
        <f t="shared" si="0"/>
        <v>892.81</v>
      </c>
      <c r="E71" s="114">
        <f t="shared" si="5"/>
        <v>2183.5500000000002</v>
      </c>
      <c r="F71" s="114">
        <f t="shared" si="2"/>
        <v>3076.36</v>
      </c>
      <c r="G71" s="114">
        <f t="shared" si="1"/>
        <v>246971.48479757388</v>
      </c>
    </row>
    <row r="72" spans="1:7" x14ac:dyDescent="0.35">
      <c r="A72" s="113">
        <f t="shared" si="3"/>
        <v>45689</v>
      </c>
      <c r="B72" s="92">
        <v>58</v>
      </c>
      <c r="C72" s="78">
        <f t="shared" si="4"/>
        <v>246971.48479757388</v>
      </c>
      <c r="D72" s="114">
        <f t="shared" si="0"/>
        <v>884.98</v>
      </c>
      <c r="E72" s="114">
        <f t="shared" si="5"/>
        <v>2191.38</v>
      </c>
      <c r="F72" s="114">
        <f t="shared" si="2"/>
        <v>3076.36</v>
      </c>
      <c r="G72" s="114">
        <f t="shared" si="1"/>
        <v>244780.10479757388</v>
      </c>
    </row>
    <row r="73" spans="1:7" x14ac:dyDescent="0.35">
      <c r="A73" s="113">
        <f t="shared" si="3"/>
        <v>45717</v>
      </c>
      <c r="B73" s="92">
        <v>59</v>
      </c>
      <c r="C73" s="78">
        <f t="shared" si="4"/>
        <v>244780.10479757388</v>
      </c>
      <c r="D73" s="114">
        <f t="shared" si="0"/>
        <v>877.13</v>
      </c>
      <c r="E73" s="114">
        <f t="shared" si="5"/>
        <v>2199.23</v>
      </c>
      <c r="F73" s="114">
        <f t="shared" si="2"/>
        <v>3076.36</v>
      </c>
      <c r="G73" s="114">
        <f t="shared" si="1"/>
        <v>242580.87479757387</v>
      </c>
    </row>
    <row r="74" spans="1:7" x14ac:dyDescent="0.35">
      <c r="A74" s="113">
        <f t="shared" si="3"/>
        <v>45748</v>
      </c>
      <c r="B74" s="92">
        <v>60</v>
      </c>
      <c r="C74" s="78">
        <f>G73</f>
        <v>242580.87479757387</v>
      </c>
      <c r="D74" s="114">
        <f>ROUND(C74*$E$11/12,2)</f>
        <v>869.25</v>
      </c>
      <c r="E74" s="114">
        <f>F74-D74</f>
        <v>2207.11</v>
      </c>
      <c r="F74" s="114">
        <f t="shared" si="2"/>
        <v>3076.36</v>
      </c>
      <c r="G74" s="114">
        <f>C74-E74</f>
        <v>240373.76479757388</v>
      </c>
    </row>
    <row r="75" spans="1:7" x14ac:dyDescent="0.35">
      <c r="A75" s="113">
        <f t="shared" si="3"/>
        <v>45778</v>
      </c>
      <c r="B75" s="92">
        <v>61</v>
      </c>
      <c r="C75" s="78">
        <f t="shared" ref="C75:C132" si="6">G74</f>
        <v>240373.76479757388</v>
      </c>
      <c r="D75" s="114">
        <f t="shared" ref="D75:D134" si="7">ROUND(C75*$E$11/12,2)</f>
        <v>861.34</v>
      </c>
      <c r="E75" s="114">
        <f t="shared" ref="E75:E134" si="8">F75-D75</f>
        <v>2215.02</v>
      </c>
      <c r="F75" s="114">
        <f t="shared" si="2"/>
        <v>3076.36</v>
      </c>
      <c r="G75" s="114">
        <f t="shared" ref="G75:G132" si="9">C75-E75</f>
        <v>238158.74479757389</v>
      </c>
    </row>
    <row r="76" spans="1:7" x14ac:dyDescent="0.35">
      <c r="A76" s="113">
        <f t="shared" si="3"/>
        <v>45809</v>
      </c>
      <c r="B76" s="92">
        <v>62</v>
      </c>
      <c r="C76" s="78">
        <f t="shared" si="6"/>
        <v>238158.74479757389</v>
      </c>
      <c r="D76" s="114">
        <f t="shared" si="7"/>
        <v>853.4</v>
      </c>
      <c r="E76" s="114">
        <f t="shared" si="8"/>
        <v>2222.96</v>
      </c>
      <c r="F76" s="114">
        <f t="shared" si="2"/>
        <v>3076.36</v>
      </c>
      <c r="G76" s="114">
        <f t="shared" si="9"/>
        <v>235935.7847975739</v>
      </c>
    </row>
    <row r="77" spans="1:7" x14ac:dyDescent="0.35">
      <c r="A77" s="113">
        <f t="shared" si="3"/>
        <v>45839</v>
      </c>
      <c r="B77" s="92">
        <v>63</v>
      </c>
      <c r="C77" s="78">
        <f t="shared" si="6"/>
        <v>235935.7847975739</v>
      </c>
      <c r="D77" s="114">
        <f t="shared" si="7"/>
        <v>845.44</v>
      </c>
      <c r="E77" s="114">
        <f t="shared" si="8"/>
        <v>2230.92</v>
      </c>
      <c r="F77" s="114">
        <f t="shared" si="2"/>
        <v>3076.36</v>
      </c>
      <c r="G77" s="114">
        <f t="shared" si="9"/>
        <v>233704.86479757389</v>
      </c>
    </row>
    <row r="78" spans="1:7" x14ac:dyDescent="0.35">
      <c r="A78" s="113">
        <f t="shared" si="3"/>
        <v>45870</v>
      </c>
      <c r="B78" s="92">
        <v>64</v>
      </c>
      <c r="C78" s="78">
        <f t="shared" si="6"/>
        <v>233704.86479757389</v>
      </c>
      <c r="D78" s="114">
        <f t="shared" si="7"/>
        <v>837.44</v>
      </c>
      <c r="E78" s="114">
        <f t="shared" si="8"/>
        <v>2238.92</v>
      </c>
      <c r="F78" s="114">
        <f t="shared" si="2"/>
        <v>3076.36</v>
      </c>
      <c r="G78" s="114">
        <f t="shared" si="9"/>
        <v>231465.94479757387</v>
      </c>
    </row>
    <row r="79" spans="1:7" x14ac:dyDescent="0.35">
      <c r="A79" s="113">
        <f t="shared" si="3"/>
        <v>45901</v>
      </c>
      <c r="B79" s="92">
        <v>65</v>
      </c>
      <c r="C79" s="78">
        <f t="shared" si="6"/>
        <v>231465.94479757387</v>
      </c>
      <c r="D79" s="114">
        <f t="shared" si="7"/>
        <v>829.42</v>
      </c>
      <c r="E79" s="114">
        <f t="shared" si="8"/>
        <v>2246.94</v>
      </c>
      <c r="F79" s="114">
        <f t="shared" si="2"/>
        <v>3076.36</v>
      </c>
      <c r="G79" s="114">
        <f t="shared" si="9"/>
        <v>229219.00479757387</v>
      </c>
    </row>
    <row r="80" spans="1:7" x14ac:dyDescent="0.35">
      <c r="A80" s="113">
        <f t="shared" si="3"/>
        <v>45931</v>
      </c>
      <c r="B80" s="92">
        <v>66</v>
      </c>
      <c r="C80" s="78">
        <f t="shared" si="6"/>
        <v>229219.00479757387</v>
      </c>
      <c r="D80" s="114">
        <f t="shared" si="7"/>
        <v>821.37</v>
      </c>
      <c r="E80" s="114">
        <f t="shared" si="8"/>
        <v>2254.9900000000002</v>
      </c>
      <c r="F80" s="114">
        <f t="shared" si="2"/>
        <v>3076.36</v>
      </c>
      <c r="G80" s="114">
        <f t="shared" si="9"/>
        <v>226964.01479757388</v>
      </c>
    </row>
    <row r="81" spans="1:7" x14ac:dyDescent="0.35">
      <c r="A81" s="113">
        <f t="shared" si="3"/>
        <v>45962</v>
      </c>
      <c r="B81" s="92">
        <v>67</v>
      </c>
      <c r="C81" s="78">
        <f t="shared" si="6"/>
        <v>226964.01479757388</v>
      </c>
      <c r="D81" s="114">
        <f t="shared" si="7"/>
        <v>813.29</v>
      </c>
      <c r="E81" s="114">
        <f t="shared" si="8"/>
        <v>2263.0700000000002</v>
      </c>
      <c r="F81" s="114">
        <f t="shared" ref="F81:F144" si="10">F80</f>
        <v>3076.36</v>
      </c>
      <c r="G81" s="114">
        <f t="shared" si="9"/>
        <v>224700.94479757387</v>
      </c>
    </row>
    <row r="82" spans="1:7" x14ac:dyDescent="0.35">
      <c r="A82" s="113">
        <f t="shared" ref="A82:A145" si="11">EDATE(A81,1)</f>
        <v>45992</v>
      </c>
      <c r="B82" s="92">
        <v>68</v>
      </c>
      <c r="C82" s="78">
        <f t="shared" si="6"/>
        <v>224700.94479757387</v>
      </c>
      <c r="D82" s="114">
        <f t="shared" si="7"/>
        <v>805.18</v>
      </c>
      <c r="E82" s="114">
        <f t="shared" si="8"/>
        <v>2271.1800000000003</v>
      </c>
      <c r="F82" s="114">
        <f t="shared" si="10"/>
        <v>3076.36</v>
      </c>
      <c r="G82" s="114">
        <f t="shared" si="9"/>
        <v>222429.76479757388</v>
      </c>
    </row>
    <row r="83" spans="1:7" x14ac:dyDescent="0.35">
      <c r="A83" s="113">
        <f t="shared" si="11"/>
        <v>46023</v>
      </c>
      <c r="B83" s="92">
        <v>69</v>
      </c>
      <c r="C83" s="78">
        <f t="shared" si="6"/>
        <v>222429.76479757388</v>
      </c>
      <c r="D83" s="114">
        <f t="shared" si="7"/>
        <v>797.04</v>
      </c>
      <c r="E83" s="114">
        <f t="shared" si="8"/>
        <v>2279.3200000000002</v>
      </c>
      <c r="F83" s="114">
        <f t="shared" si="10"/>
        <v>3076.36</v>
      </c>
      <c r="G83" s="114">
        <f t="shared" si="9"/>
        <v>220150.44479757387</v>
      </c>
    </row>
    <row r="84" spans="1:7" x14ac:dyDescent="0.35">
      <c r="A84" s="113">
        <f t="shared" si="11"/>
        <v>46054</v>
      </c>
      <c r="B84" s="92">
        <v>70</v>
      </c>
      <c r="C84" s="78">
        <f t="shared" si="6"/>
        <v>220150.44479757387</v>
      </c>
      <c r="D84" s="114">
        <f t="shared" si="7"/>
        <v>788.87</v>
      </c>
      <c r="E84" s="114">
        <f t="shared" si="8"/>
        <v>2287.4900000000002</v>
      </c>
      <c r="F84" s="114">
        <f t="shared" si="10"/>
        <v>3076.36</v>
      </c>
      <c r="G84" s="114">
        <f t="shared" si="9"/>
        <v>217862.95479757388</v>
      </c>
    </row>
    <row r="85" spans="1:7" x14ac:dyDescent="0.35">
      <c r="A85" s="113">
        <f t="shared" si="11"/>
        <v>46082</v>
      </c>
      <c r="B85" s="92">
        <v>71</v>
      </c>
      <c r="C85" s="78">
        <f t="shared" si="6"/>
        <v>217862.95479757388</v>
      </c>
      <c r="D85" s="114">
        <f t="shared" si="7"/>
        <v>780.68</v>
      </c>
      <c r="E85" s="114">
        <f t="shared" si="8"/>
        <v>2295.6800000000003</v>
      </c>
      <c r="F85" s="114">
        <f t="shared" si="10"/>
        <v>3076.36</v>
      </c>
      <c r="G85" s="114">
        <f t="shared" si="9"/>
        <v>215567.27479757389</v>
      </c>
    </row>
    <row r="86" spans="1:7" x14ac:dyDescent="0.35">
      <c r="A86" s="113">
        <f t="shared" si="11"/>
        <v>46113</v>
      </c>
      <c r="B86" s="92">
        <v>72</v>
      </c>
      <c r="C86" s="78">
        <f t="shared" si="6"/>
        <v>215567.27479757389</v>
      </c>
      <c r="D86" s="114">
        <f t="shared" si="7"/>
        <v>772.45</v>
      </c>
      <c r="E86" s="114">
        <f t="shared" si="8"/>
        <v>2303.91</v>
      </c>
      <c r="F86" s="114">
        <f t="shared" si="10"/>
        <v>3076.36</v>
      </c>
      <c r="G86" s="114">
        <f t="shared" si="9"/>
        <v>213263.36479757389</v>
      </c>
    </row>
    <row r="87" spans="1:7" x14ac:dyDescent="0.35">
      <c r="A87" s="113">
        <f t="shared" si="11"/>
        <v>46143</v>
      </c>
      <c r="B87" s="92">
        <v>73</v>
      </c>
      <c r="C87" s="78">
        <f t="shared" si="6"/>
        <v>213263.36479757389</v>
      </c>
      <c r="D87" s="114">
        <f t="shared" si="7"/>
        <v>764.19</v>
      </c>
      <c r="E87" s="114">
        <f t="shared" si="8"/>
        <v>2312.17</v>
      </c>
      <c r="F87" s="114">
        <f t="shared" si="10"/>
        <v>3076.36</v>
      </c>
      <c r="G87" s="114">
        <f t="shared" si="9"/>
        <v>210951.19479757387</v>
      </c>
    </row>
    <row r="88" spans="1:7" x14ac:dyDescent="0.35">
      <c r="A88" s="113">
        <f t="shared" si="11"/>
        <v>46174</v>
      </c>
      <c r="B88" s="92">
        <v>74</v>
      </c>
      <c r="C88" s="78">
        <f t="shared" si="6"/>
        <v>210951.19479757387</v>
      </c>
      <c r="D88" s="114">
        <f t="shared" si="7"/>
        <v>755.91</v>
      </c>
      <c r="E88" s="114">
        <f t="shared" si="8"/>
        <v>2320.4500000000003</v>
      </c>
      <c r="F88" s="114">
        <f t="shared" si="10"/>
        <v>3076.36</v>
      </c>
      <c r="G88" s="114">
        <f t="shared" si="9"/>
        <v>208630.74479757386</v>
      </c>
    </row>
    <row r="89" spans="1:7" x14ac:dyDescent="0.35">
      <c r="A89" s="113">
        <f t="shared" si="11"/>
        <v>46204</v>
      </c>
      <c r="B89" s="92">
        <v>75</v>
      </c>
      <c r="C89" s="78">
        <f t="shared" si="6"/>
        <v>208630.74479757386</v>
      </c>
      <c r="D89" s="114">
        <f t="shared" si="7"/>
        <v>747.59</v>
      </c>
      <c r="E89" s="114">
        <f t="shared" si="8"/>
        <v>2328.77</v>
      </c>
      <c r="F89" s="114">
        <f t="shared" si="10"/>
        <v>3076.36</v>
      </c>
      <c r="G89" s="114">
        <f t="shared" si="9"/>
        <v>206301.97479757387</v>
      </c>
    </row>
    <row r="90" spans="1:7" x14ac:dyDescent="0.35">
      <c r="A90" s="113">
        <f t="shared" si="11"/>
        <v>46235</v>
      </c>
      <c r="B90" s="92">
        <v>76</v>
      </c>
      <c r="C90" s="78">
        <f t="shared" si="6"/>
        <v>206301.97479757387</v>
      </c>
      <c r="D90" s="114">
        <f t="shared" si="7"/>
        <v>739.25</v>
      </c>
      <c r="E90" s="114">
        <f t="shared" si="8"/>
        <v>2337.11</v>
      </c>
      <c r="F90" s="114">
        <f t="shared" si="10"/>
        <v>3076.36</v>
      </c>
      <c r="G90" s="114">
        <f t="shared" si="9"/>
        <v>203964.86479757389</v>
      </c>
    </row>
    <row r="91" spans="1:7" x14ac:dyDescent="0.35">
      <c r="A91" s="113">
        <f t="shared" si="11"/>
        <v>46266</v>
      </c>
      <c r="B91" s="92">
        <v>77</v>
      </c>
      <c r="C91" s="78">
        <f t="shared" si="6"/>
        <v>203964.86479757389</v>
      </c>
      <c r="D91" s="114">
        <f t="shared" si="7"/>
        <v>730.87</v>
      </c>
      <c r="E91" s="114">
        <f t="shared" si="8"/>
        <v>2345.4900000000002</v>
      </c>
      <c r="F91" s="114">
        <f t="shared" si="10"/>
        <v>3076.36</v>
      </c>
      <c r="G91" s="114">
        <f t="shared" si="9"/>
        <v>201619.3747975739</v>
      </c>
    </row>
    <row r="92" spans="1:7" x14ac:dyDescent="0.35">
      <c r="A92" s="113">
        <f t="shared" si="11"/>
        <v>46296</v>
      </c>
      <c r="B92" s="92">
        <v>78</v>
      </c>
      <c r="C92" s="78">
        <f t="shared" si="6"/>
        <v>201619.3747975739</v>
      </c>
      <c r="D92" s="114">
        <f t="shared" si="7"/>
        <v>722.47</v>
      </c>
      <c r="E92" s="114">
        <f t="shared" si="8"/>
        <v>2353.8900000000003</v>
      </c>
      <c r="F92" s="114">
        <f t="shared" si="10"/>
        <v>3076.36</v>
      </c>
      <c r="G92" s="114">
        <f t="shared" si="9"/>
        <v>199265.48479757388</v>
      </c>
    </row>
    <row r="93" spans="1:7" x14ac:dyDescent="0.35">
      <c r="A93" s="113">
        <f t="shared" si="11"/>
        <v>46327</v>
      </c>
      <c r="B93" s="92">
        <v>79</v>
      </c>
      <c r="C93" s="78">
        <f t="shared" si="6"/>
        <v>199265.48479757388</v>
      </c>
      <c r="D93" s="114">
        <f t="shared" si="7"/>
        <v>714.03</v>
      </c>
      <c r="E93" s="114">
        <f t="shared" si="8"/>
        <v>2362.33</v>
      </c>
      <c r="F93" s="114">
        <f t="shared" si="10"/>
        <v>3076.36</v>
      </c>
      <c r="G93" s="114">
        <f t="shared" si="9"/>
        <v>196903.15479757389</v>
      </c>
    </row>
    <row r="94" spans="1:7" x14ac:dyDescent="0.35">
      <c r="A94" s="113">
        <f t="shared" si="11"/>
        <v>46357</v>
      </c>
      <c r="B94" s="92">
        <v>80</v>
      </c>
      <c r="C94" s="78">
        <f t="shared" si="6"/>
        <v>196903.15479757389</v>
      </c>
      <c r="D94" s="114">
        <f t="shared" si="7"/>
        <v>705.57</v>
      </c>
      <c r="E94" s="114">
        <f t="shared" si="8"/>
        <v>2370.79</v>
      </c>
      <c r="F94" s="114">
        <f t="shared" si="10"/>
        <v>3076.36</v>
      </c>
      <c r="G94" s="114">
        <f t="shared" si="9"/>
        <v>194532.36479757389</v>
      </c>
    </row>
    <row r="95" spans="1:7" x14ac:dyDescent="0.35">
      <c r="A95" s="113">
        <f t="shared" si="11"/>
        <v>46388</v>
      </c>
      <c r="B95" s="92">
        <v>81</v>
      </c>
      <c r="C95" s="78">
        <f t="shared" si="6"/>
        <v>194532.36479757389</v>
      </c>
      <c r="D95" s="114">
        <f t="shared" si="7"/>
        <v>697.07</v>
      </c>
      <c r="E95" s="114">
        <f t="shared" si="8"/>
        <v>2379.29</v>
      </c>
      <c r="F95" s="114">
        <f t="shared" si="10"/>
        <v>3076.36</v>
      </c>
      <c r="G95" s="114">
        <f t="shared" si="9"/>
        <v>192153.07479757388</v>
      </c>
    </row>
    <row r="96" spans="1:7" x14ac:dyDescent="0.35">
      <c r="A96" s="113">
        <f t="shared" si="11"/>
        <v>46419</v>
      </c>
      <c r="B96" s="92">
        <v>82</v>
      </c>
      <c r="C96" s="78">
        <f t="shared" si="6"/>
        <v>192153.07479757388</v>
      </c>
      <c r="D96" s="114">
        <f t="shared" si="7"/>
        <v>688.55</v>
      </c>
      <c r="E96" s="114">
        <f t="shared" si="8"/>
        <v>2387.8100000000004</v>
      </c>
      <c r="F96" s="114">
        <f t="shared" si="10"/>
        <v>3076.36</v>
      </c>
      <c r="G96" s="114">
        <f t="shared" si="9"/>
        <v>189765.26479757388</v>
      </c>
    </row>
    <row r="97" spans="1:7" x14ac:dyDescent="0.35">
      <c r="A97" s="113">
        <f t="shared" si="11"/>
        <v>46447</v>
      </c>
      <c r="B97" s="92">
        <v>83</v>
      </c>
      <c r="C97" s="78">
        <f t="shared" si="6"/>
        <v>189765.26479757388</v>
      </c>
      <c r="D97" s="114">
        <f t="shared" si="7"/>
        <v>679.99</v>
      </c>
      <c r="E97" s="114">
        <f t="shared" si="8"/>
        <v>2396.37</v>
      </c>
      <c r="F97" s="114">
        <f t="shared" si="10"/>
        <v>3076.36</v>
      </c>
      <c r="G97" s="114">
        <f t="shared" si="9"/>
        <v>187368.89479757388</v>
      </c>
    </row>
    <row r="98" spans="1:7" x14ac:dyDescent="0.35">
      <c r="A98" s="113">
        <f t="shared" si="11"/>
        <v>46478</v>
      </c>
      <c r="B98" s="92">
        <v>84</v>
      </c>
      <c r="C98" s="78">
        <f t="shared" si="6"/>
        <v>187368.89479757388</v>
      </c>
      <c r="D98" s="114">
        <f t="shared" si="7"/>
        <v>671.41</v>
      </c>
      <c r="E98" s="114">
        <f t="shared" si="8"/>
        <v>2404.9500000000003</v>
      </c>
      <c r="F98" s="114">
        <f t="shared" si="10"/>
        <v>3076.36</v>
      </c>
      <c r="G98" s="114">
        <f t="shared" si="9"/>
        <v>184963.94479757387</v>
      </c>
    </row>
    <row r="99" spans="1:7" x14ac:dyDescent="0.35">
      <c r="A99" s="113">
        <f t="shared" si="11"/>
        <v>46508</v>
      </c>
      <c r="B99" s="92">
        <v>85</v>
      </c>
      <c r="C99" s="78">
        <f t="shared" si="6"/>
        <v>184963.94479757387</v>
      </c>
      <c r="D99" s="114">
        <f t="shared" si="7"/>
        <v>662.79</v>
      </c>
      <c r="E99" s="114">
        <f t="shared" si="8"/>
        <v>2413.5700000000002</v>
      </c>
      <c r="F99" s="114">
        <f t="shared" si="10"/>
        <v>3076.36</v>
      </c>
      <c r="G99" s="114">
        <f t="shared" si="9"/>
        <v>182550.37479757387</v>
      </c>
    </row>
    <row r="100" spans="1:7" x14ac:dyDescent="0.35">
      <c r="A100" s="113">
        <f t="shared" si="11"/>
        <v>46539</v>
      </c>
      <c r="B100" s="92">
        <v>86</v>
      </c>
      <c r="C100" s="78">
        <f t="shared" si="6"/>
        <v>182550.37479757387</v>
      </c>
      <c r="D100" s="114">
        <f t="shared" si="7"/>
        <v>654.14</v>
      </c>
      <c r="E100" s="114">
        <f t="shared" si="8"/>
        <v>2422.2200000000003</v>
      </c>
      <c r="F100" s="114">
        <f t="shared" si="10"/>
        <v>3076.36</v>
      </c>
      <c r="G100" s="114">
        <f t="shared" si="9"/>
        <v>180128.15479757386</v>
      </c>
    </row>
    <row r="101" spans="1:7" x14ac:dyDescent="0.35">
      <c r="A101" s="113">
        <f t="shared" si="11"/>
        <v>46569</v>
      </c>
      <c r="B101" s="92">
        <v>87</v>
      </c>
      <c r="C101" s="78">
        <f t="shared" si="6"/>
        <v>180128.15479757386</v>
      </c>
      <c r="D101" s="114">
        <f t="shared" si="7"/>
        <v>645.46</v>
      </c>
      <c r="E101" s="114">
        <f t="shared" si="8"/>
        <v>2430.9</v>
      </c>
      <c r="F101" s="114">
        <f t="shared" si="10"/>
        <v>3076.36</v>
      </c>
      <c r="G101" s="114">
        <f t="shared" si="9"/>
        <v>177697.25479757387</v>
      </c>
    </row>
    <row r="102" spans="1:7" x14ac:dyDescent="0.35">
      <c r="A102" s="113">
        <f t="shared" si="11"/>
        <v>46600</v>
      </c>
      <c r="B102" s="92">
        <v>88</v>
      </c>
      <c r="C102" s="78">
        <f t="shared" si="6"/>
        <v>177697.25479757387</v>
      </c>
      <c r="D102" s="114">
        <f t="shared" si="7"/>
        <v>636.75</v>
      </c>
      <c r="E102" s="114">
        <f t="shared" si="8"/>
        <v>2439.61</v>
      </c>
      <c r="F102" s="114">
        <f t="shared" si="10"/>
        <v>3076.36</v>
      </c>
      <c r="G102" s="114">
        <f t="shared" si="9"/>
        <v>175257.64479757388</v>
      </c>
    </row>
    <row r="103" spans="1:7" x14ac:dyDescent="0.35">
      <c r="A103" s="113">
        <f t="shared" si="11"/>
        <v>46631</v>
      </c>
      <c r="B103" s="92">
        <v>89</v>
      </c>
      <c r="C103" s="78">
        <f t="shared" si="6"/>
        <v>175257.64479757388</v>
      </c>
      <c r="D103" s="114">
        <f t="shared" si="7"/>
        <v>628.01</v>
      </c>
      <c r="E103" s="114">
        <f t="shared" si="8"/>
        <v>2448.3500000000004</v>
      </c>
      <c r="F103" s="114">
        <f t="shared" si="10"/>
        <v>3076.36</v>
      </c>
      <c r="G103" s="114">
        <f t="shared" si="9"/>
        <v>172809.29479757388</v>
      </c>
    </row>
    <row r="104" spans="1:7" x14ac:dyDescent="0.35">
      <c r="A104" s="113">
        <f t="shared" si="11"/>
        <v>46661</v>
      </c>
      <c r="B104" s="92">
        <v>90</v>
      </c>
      <c r="C104" s="78">
        <f t="shared" si="6"/>
        <v>172809.29479757388</v>
      </c>
      <c r="D104" s="114">
        <f t="shared" si="7"/>
        <v>619.23</v>
      </c>
      <c r="E104" s="114">
        <f t="shared" si="8"/>
        <v>2457.13</v>
      </c>
      <c r="F104" s="114">
        <f t="shared" si="10"/>
        <v>3076.36</v>
      </c>
      <c r="G104" s="114">
        <f t="shared" si="9"/>
        <v>170352.16479757387</v>
      </c>
    </row>
    <row r="105" spans="1:7" x14ac:dyDescent="0.35">
      <c r="A105" s="113">
        <f t="shared" si="11"/>
        <v>46692</v>
      </c>
      <c r="B105" s="92">
        <v>91</v>
      </c>
      <c r="C105" s="78">
        <f t="shared" si="6"/>
        <v>170352.16479757387</v>
      </c>
      <c r="D105" s="114">
        <f t="shared" si="7"/>
        <v>610.42999999999995</v>
      </c>
      <c r="E105" s="114">
        <f t="shared" si="8"/>
        <v>2465.9300000000003</v>
      </c>
      <c r="F105" s="114">
        <f t="shared" si="10"/>
        <v>3076.36</v>
      </c>
      <c r="G105" s="114">
        <f t="shared" si="9"/>
        <v>167886.23479757388</v>
      </c>
    </row>
    <row r="106" spans="1:7" x14ac:dyDescent="0.35">
      <c r="A106" s="113">
        <f t="shared" si="11"/>
        <v>46722</v>
      </c>
      <c r="B106" s="92">
        <v>92</v>
      </c>
      <c r="C106" s="78">
        <f t="shared" si="6"/>
        <v>167886.23479757388</v>
      </c>
      <c r="D106" s="114">
        <f t="shared" si="7"/>
        <v>601.59</v>
      </c>
      <c r="E106" s="114">
        <f t="shared" si="8"/>
        <v>2474.77</v>
      </c>
      <c r="F106" s="114">
        <f t="shared" si="10"/>
        <v>3076.36</v>
      </c>
      <c r="G106" s="114">
        <f t="shared" si="9"/>
        <v>165411.46479757389</v>
      </c>
    </row>
    <row r="107" spans="1:7" x14ac:dyDescent="0.35">
      <c r="A107" s="113">
        <f t="shared" si="11"/>
        <v>46753</v>
      </c>
      <c r="B107" s="92">
        <v>93</v>
      </c>
      <c r="C107" s="78">
        <f t="shared" si="6"/>
        <v>165411.46479757389</v>
      </c>
      <c r="D107" s="114">
        <f t="shared" si="7"/>
        <v>592.72</v>
      </c>
      <c r="E107" s="114">
        <f t="shared" si="8"/>
        <v>2483.6400000000003</v>
      </c>
      <c r="F107" s="114">
        <f t="shared" si="10"/>
        <v>3076.36</v>
      </c>
      <c r="G107" s="114">
        <f t="shared" si="9"/>
        <v>162927.82479757388</v>
      </c>
    </row>
    <row r="108" spans="1:7" x14ac:dyDescent="0.35">
      <c r="A108" s="113">
        <f t="shared" si="11"/>
        <v>46784</v>
      </c>
      <c r="B108" s="92">
        <v>94</v>
      </c>
      <c r="C108" s="78">
        <f t="shared" si="6"/>
        <v>162927.82479757388</v>
      </c>
      <c r="D108" s="114">
        <f t="shared" si="7"/>
        <v>583.82000000000005</v>
      </c>
      <c r="E108" s="114">
        <f t="shared" si="8"/>
        <v>2492.54</v>
      </c>
      <c r="F108" s="114">
        <f t="shared" si="10"/>
        <v>3076.36</v>
      </c>
      <c r="G108" s="114">
        <f t="shared" si="9"/>
        <v>160435.28479757387</v>
      </c>
    </row>
    <row r="109" spans="1:7" x14ac:dyDescent="0.35">
      <c r="A109" s="113">
        <f t="shared" si="11"/>
        <v>46813</v>
      </c>
      <c r="B109" s="92">
        <v>95</v>
      </c>
      <c r="C109" s="78">
        <f t="shared" si="6"/>
        <v>160435.28479757387</v>
      </c>
      <c r="D109" s="114">
        <f t="shared" si="7"/>
        <v>574.89</v>
      </c>
      <c r="E109" s="114">
        <f t="shared" si="8"/>
        <v>2501.4700000000003</v>
      </c>
      <c r="F109" s="114">
        <f t="shared" si="10"/>
        <v>3076.36</v>
      </c>
      <c r="G109" s="114">
        <f t="shared" si="9"/>
        <v>157933.81479757387</v>
      </c>
    </row>
    <row r="110" spans="1:7" x14ac:dyDescent="0.35">
      <c r="A110" s="113">
        <f t="shared" si="11"/>
        <v>46844</v>
      </c>
      <c r="B110" s="92">
        <v>96</v>
      </c>
      <c r="C110" s="78">
        <f t="shared" si="6"/>
        <v>157933.81479757387</v>
      </c>
      <c r="D110" s="114">
        <f t="shared" si="7"/>
        <v>565.92999999999995</v>
      </c>
      <c r="E110" s="114">
        <f t="shared" si="8"/>
        <v>2510.4300000000003</v>
      </c>
      <c r="F110" s="114">
        <f t="shared" si="10"/>
        <v>3076.36</v>
      </c>
      <c r="G110" s="114">
        <f t="shared" si="9"/>
        <v>155423.38479757388</v>
      </c>
    </row>
    <row r="111" spans="1:7" x14ac:dyDescent="0.35">
      <c r="A111" s="113">
        <f t="shared" si="11"/>
        <v>46874</v>
      </c>
      <c r="B111" s="92">
        <v>97</v>
      </c>
      <c r="C111" s="78">
        <f t="shared" si="6"/>
        <v>155423.38479757388</v>
      </c>
      <c r="D111" s="114">
        <f t="shared" si="7"/>
        <v>556.92999999999995</v>
      </c>
      <c r="E111" s="114">
        <f t="shared" si="8"/>
        <v>2519.4300000000003</v>
      </c>
      <c r="F111" s="114">
        <f t="shared" si="10"/>
        <v>3076.36</v>
      </c>
      <c r="G111" s="114">
        <f t="shared" si="9"/>
        <v>152903.95479757388</v>
      </c>
    </row>
    <row r="112" spans="1:7" x14ac:dyDescent="0.35">
      <c r="A112" s="113">
        <f t="shared" si="11"/>
        <v>46905</v>
      </c>
      <c r="B112" s="92">
        <v>98</v>
      </c>
      <c r="C112" s="78">
        <f t="shared" si="6"/>
        <v>152903.95479757388</v>
      </c>
      <c r="D112" s="114">
        <f t="shared" si="7"/>
        <v>547.91</v>
      </c>
      <c r="E112" s="114">
        <f t="shared" si="8"/>
        <v>2528.4500000000003</v>
      </c>
      <c r="F112" s="114">
        <f t="shared" si="10"/>
        <v>3076.36</v>
      </c>
      <c r="G112" s="114">
        <f t="shared" si="9"/>
        <v>150375.50479757387</v>
      </c>
    </row>
    <row r="113" spans="1:7" x14ac:dyDescent="0.35">
      <c r="A113" s="113">
        <f t="shared" si="11"/>
        <v>46935</v>
      </c>
      <c r="B113" s="92">
        <v>99</v>
      </c>
      <c r="C113" s="78">
        <f t="shared" si="6"/>
        <v>150375.50479757387</v>
      </c>
      <c r="D113" s="114">
        <f t="shared" si="7"/>
        <v>538.85</v>
      </c>
      <c r="E113" s="114">
        <f t="shared" si="8"/>
        <v>2537.5100000000002</v>
      </c>
      <c r="F113" s="114">
        <f t="shared" si="10"/>
        <v>3076.36</v>
      </c>
      <c r="G113" s="114">
        <f t="shared" si="9"/>
        <v>147837.99479757386</v>
      </c>
    </row>
    <row r="114" spans="1:7" x14ac:dyDescent="0.35">
      <c r="A114" s="113">
        <f t="shared" si="11"/>
        <v>46966</v>
      </c>
      <c r="B114" s="92">
        <v>100</v>
      </c>
      <c r="C114" s="78">
        <f t="shared" si="6"/>
        <v>147837.99479757386</v>
      </c>
      <c r="D114" s="114">
        <f t="shared" si="7"/>
        <v>529.75</v>
      </c>
      <c r="E114" s="114">
        <f t="shared" si="8"/>
        <v>2546.61</v>
      </c>
      <c r="F114" s="114">
        <f t="shared" si="10"/>
        <v>3076.36</v>
      </c>
      <c r="G114" s="114">
        <f t="shared" si="9"/>
        <v>145291.38479757388</v>
      </c>
    </row>
    <row r="115" spans="1:7" x14ac:dyDescent="0.35">
      <c r="A115" s="113">
        <f t="shared" si="11"/>
        <v>46997</v>
      </c>
      <c r="B115" s="92">
        <v>101</v>
      </c>
      <c r="C115" s="78">
        <f t="shared" si="6"/>
        <v>145291.38479757388</v>
      </c>
      <c r="D115" s="114">
        <f t="shared" si="7"/>
        <v>520.63</v>
      </c>
      <c r="E115" s="114">
        <f t="shared" si="8"/>
        <v>2555.73</v>
      </c>
      <c r="F115" s="114">
        <f t="shared" si="10"/>
        <v>3076.36</v>
      </c>
      <c r="G115" s="114">
        <f t="shared" si="9"/>
        <v>142735.65479757386</v>
      </c>
    </row>
    <row r="116" spans="1:7" x14ac:dyDescent="0.35">
      <c r="A116" s="113">
        <f t="shared" si="11"/>
        <v>47027</v>
      </c>
      <c r="B116" s="92">
        <v>102</v>
      </c>
      <c r="C116" s="78">
        <f t="shared" si="6"/>
        <v>142735.65479757386</v>
      </c>
      <c r="D116" s="114">
        <f t="shared" si="7"/>
        <v>511.47</v>
      </c>
      <c r="E116" s="114">
        <f t="shared" si="8"/>
        <v>2564.8900000000003</v>
      </c>
      <c r="F116" s="114">
        <f t="shared" si="10"/>
        <v>3076.36</v>
      </c>
      <c r="G116" s="114">
        <f t="shared" si="9"/>
        <v>140170.76479757385</v>
      </c>
    </row>
    <row r="117" spans="1:7" x14ac:dyDescent="0.35">
      <c r="A117" s="113">
        <f t="shared" si="11"/>
        <v>47058</v>
      </c>
      <c r="B117" s="92">
        <v>103</v>
      </c>
      <c r="C117" s="78">
        <f t="shared" si="6"/>
        <v>140170.76479757385</v>
      </c>
      <c r="D117" s="114">
        <f t="shared" si="7"/>
        <v>502.28</v>
      </c>
      <c r="E117" s="114">
        <f t="shared" si="8"/>
        <v>2574.08</v>
      </c>
      <c r="F117" s="114">
        <f t="shared" si="10"/>
        <v>3076.36</v>
      </c>
      <c r="G117" s="114">
        <f t="shared" si="9"/>
        <v>137596.68479757386</v>
      </c>
    </row>
    <row r="118" spans="1:7" x14ac:dyDescent="0.35">
      <c r="A118" s="113">
        <f t="shared" si="11"/>
        <v>47088</v>
      </c>
      <c r="B118" s="92">
        <v>104</v>
      </c>
      <c r="C118" s="78">
        <f t="shared" si="6"/>
        <v>137596.68479757386</v>
      </c>
      <c r="D118" s="114">
        <f t="shared" si="7"/>
        <v>493.05</v>
      </c>
      <c r="E118" s="114">
        <f t="shared" si="8"/>
        <v>2583.31</v>
      </c>
      <c r="F118" s="114">
        <f t="shared" si="10"/>
        <v>3076.36</v>
      </c>
      <c r="G118" s="114">
        <f t="shared" si="9"/>
        <v>135013.37479757387</v>
      </c>
    </row>
    <row r="119" spans="1:7" x14ac:dyDescent="0.35">
      <c r="A119" s="113">
        <f t="shared" si="11"/>
        <v>47119</v>
      </c>
      <c r="B119" s="92">
        <v>105</v>
      </c>
      <c r="C119" s="78">
        <f t="shared" si="6"/>
        <v>135013.37479757387</v>
      </c>
      <c r="D119" s="114">
        <f t="shared" si="7"/>
        <v>483.8</v>
      </c>
      <c r="E119" s="114">
        <f t="shared" si="8"/>
        <v>2592.56</v>
      </c>
      <c r="F119" s="114">
        <f t="shared" si="10"/>
        <v>3076.36</v>
      </c>
      <c r="G119" s="114">
        <f t="shared" si="9"/>
        <v>132420.81479757387</v>
      </c>
    </row>
    <row r="120" spans="1:7" x14ac:dyDescent="0.35">
      <c r="A120" s="113">
        <f t="shared" si="11"/>
        <v>47150</v>
      </c>
      <c r="B120" s="92">
        <v>106</v>
      </c>
      <c r="C120" s="78">
        <f t="shared" si="6"/>
        <v>132420.81479757387</v>
      </c>
      <c r="D120" s="114">
        <f t="shared" si="7"/>
        <v>474.51</v>
      </c>
      <c r="E120" s="114">
        <f t="shared" si="8"/>
        <v>2601.8500000000004</v>
      </c>
      <c r="F120" s="114">
        <f t="shared" si="10"/>
        <v>3076.36</v>
      </c>
      <c r="G120" s="114">
        <f t="shared" si="9"/>
        <v>129818.96479757386</v>
      </c>
    </row>
    <row r="121" spans="1:7" x14ac:dyDescent="0.35">
      <c r="A121" s="113">
        <f t="shared" si="11"/>
        <v>47178</v>
      </c>
      <c r="B121" s="92">
        <v>107</v>
      </c>
      <c r="C121" s="78">
        <f t="shared" si="6"/>
        <v>129818.96479757386</v>
      </c>
      <c r="D121" s="114">
        <f t="shared" si="7"/>
        <v>465.18</v>
      </c>
      <c r="E121" s="114">
        <f t="shared" si="8"/>
        <v>2611.1800000000003</v>
      </c>
      <c r="F121" s="114">
        <f t="shared" si="10"/>
        <v>3076.36</v>
      </c>
      <c r="G121" s="114">
        <f t="shared" si="9"/>
        <v>127207.78479757387</v>
      </c>
    </row>
    <row r="122" spans="1:7" x14ac:dyDescent="0.35">
      <c r="A122" s="113">
        <f t="shared" si="11"/>
        <v>47209</v>
      </c>
      <c r="B122" s="92">
        <v>108</v>
      </c>
      <c r="C122" s="78">
        <f t="shared" si="6"/>
        <v>127207.78479757387</v>
      </c>
      <c r="D122" s="114">
        <f t="shared" si="7"/>
        <v>455.83</v>
      </c>
      <c r="E122" s="114">
        <f t="shared" si="8"/>
        <v>2620.5300000000002</v>
      </c>
      <c r="F122" s="114">
        <f t="shared" si="10"/>
        <v>3076.36</v>
      </c>
      <c r="G122" s="114">
        <f t="shared" si="9"/>
        <v>124587.25479757387</v>
      </c>
    </row>
    <row r="123" spans="1:7" x14ac:dyDescent="0.35">
      <c r="A123" s="113">
        <f t="shared" si="11"/>
        <v>47239</v>
      </c>
      <c r="B123" s="92">
        <v>109</v>
      </c>
      <c r="C123" s="78">
        <f t="shared" si="6"/>
        <v>124587.25479757387</v>
      </c>
      <c r="D123" s="114">
        <f t="shared" si="7"/>
        <v>446.44</v>
      </c>
      <c r="E123" s="114">
        <f t="shared" si="8"/>
        <v>2629.92</v>
      </c>
      <c r="F123" s="114">
        <f t="shared" si="10"/>
        <v>3076.36</v>
      </c>
      <c r="G123" s="114">
        <f t="shared" si="9"/>
        <v>121957.33479757387</v>
      </c>
    </row>
    <row r="124" spans="1:7" x14ac:dyDescent="0.35">
      <c r="A124" s="113">
        <f t="shared" si="11"/>
        <v>47270</v>
      </c>
      <c r="B124" s="92">
        <v>110</v>
      </c>
      <c r="C124" s="78">
        <f t="shared" si="6"/>
        <v>121957.33479757387</v>
      </c>
      <c r="D124" s="114">
        <f t="shared" si="7"/>
        <v>437.01</v>
      </c>
      <c r="E124" s="114">
        <f t="shared" si="8"/>
        <v>2639.3500000000004</v>
      </c>
      <c r="F124" s="114">
        <f t="shared" si="10"/>
        <v>3076.36</v>
      </c>
      <c r="G124" s="114">
        <f t="shared" si="9"/>
        <v>119317.98479757387</v>
      </c>
    </row>
    <row r="125" spans="1:7" x14ac:dyDescent="0.35">
      <c r="A125" s="113">
        <f t="shared" si="11"/>
        <v>47300</v>
      </c>
      <c r="B125" s="92">
        <v>111</v>
      </c>
      <c r="C125" s="78">
        <f t="shared" si="6"/>
        <v>119317.98479757387</v>
      </c>
      <c r="D125" s="114">
        <f t="shared" si="7"/>
        <v>427.56</v>
      </c>
      <c r="E125" s="114">
        <f t="shared" si="8"/>
        <v>2648.8</v>
      </c>
      <c r="F125" s="114">
        <f t="shared" si="10"/>
        <v>3076.36</v>
      </c>
      <c r="G125" s="114">
        <f t="shared" si="9"/>
        <v>116669.18479757386</v>
      </c>
    </row>
    <row r="126" spans="1:7" x14ac:dyDescent="0.35">
      <c r="A126" s="113">
        <f t="shared" si="11"/>
        <v>47331</v>
      </c>
      <c r="B126" s="92">
        <v>112</v>
      </c>
      <c r="C126" s="78">
        <f t="shared" si="6"/>
        <v>116669.18479757386</v>
      </c>
      <c r="D126" s="114">
        <f t="shared" si="7"/>
        <v>418.06</v>
      </c>
      <c r="E126" s="114">
        <f t="shared" si="8"/>
        <v>2658.3</v>
      </c>
      <c r="F126" s="114">
        <f t="shared" si="10"/>
        <v>3076.36</v>
      </c>
      <c r="G126" s="114">
        <f t="shared" si="9"/>
        <v>114010.88479757386</v>
      </c>
    </row>
    <row r="127" spans="1:7" x14ac:dyDescent="0.35">
      <c r="A127" s="113">
        <f t="shared" si="11"/>
        <v>47362</v>
      </c>
      <c r="B127" s="92">
        <v>113</v>
      </c>
      <c r="C127" s="78">
        <f t="shared" si="6"/>
        <v>114010.88479757386</v>
      </c>
      <c r="D127" s="114">
        <f t="shared" si="7"/>
        <v>408.54</v>
      </c>
      <c r="E127" s="114">
        <f t="shared" si="8"/>
        <v>2667.82</v>
      </c>
      <c r="F127" s="114">
        <f t="shared" si="10"/>
        <v>3076.36</v>
      </c>
      <c r="G127" s="114">
        <f t="shared" si="9"/>
        <v>111343.06479757385</v>
      </c>
    </row>
    <row r="128" spans="1:7" x14ac:dyDescent="0.35">
      <c r="A128" s="113">
        <f t="shared" si="11"/>
        <v>47392</v>
      </c>
      <c r="B128" s="92">
        <v>114</v>
      </c>
      <c r="C128" s="78">
        <f t="shared" si="6"/>
        <v>111343.06479757385</v>
      </c>
      <c r="D128" s="114">
        <f t="shared" si="7"/>
        <v>398.98</v>
      </c>
      <c r="E128" s="114">
        <f t="shared" si="8"/>
        <v>2677.38</v>
      </c>
      <c r="F128" s="114">
        <f t="shared" si="10"/>
        <v>3076.36</v>
      </c>
      <c r="G128" s="114">
        <f t="shared" si="9"/>
        <v>108665.68479757385</v>
      </c>
    </row>
    <row r="129" spans="1:7" x14ac:dyDescent="0.35">
      <c r="A129" s="113">
        <f t="shared" si="11"/>
        <v>47423</v>
      </c>
      <c r="B129" s="92">
        <v>115</v>
      </c>
      <c r="C129" s="78">
        <f t="shared" si="6"/>
        <v>108665.68479757385</v>
      </c>
      <c r="D129" s="114">
        <f t="shared" si="7"/>
        <v>389.39</v>
      </c>
      <c r="E129" s="114">
        <f t="shared" si="8"/>
        <v>2686.9700000000003</v>
      </c>
      <c r="F129" s="114">
        <f t="shared" si="10"/>
        <v>3076.36</v>
      </c>
      <c r="G129" s="114">
        <f t="shared" si="9"/>
        <v>105978.71479757385</v>
      </c>
    </row>
    <row r="130" spans="1:7" x14ac:dyDescent="0.35">
      <c r="A130" s="113">
        <f t="shared" si="11"/>
        <v>47453</v>
      </c>
      <c r="B130" s="92">
        <v>116</v>
      </c>
      <c r="C130" s="78">
        <f t="shared" si="6"/>
        <v>105978.71479757385</v>
      </c>
      <c r="D130" s="114">
        <f t="shared" si="7"/>
        <v>379.76</v>
      </c>
      <c r="E130" s="114">
        <f t="shared" si="8"/>
        <v>2696.6000000000004</v>
      </c>
      <c r="F130" s="114">
        <f t="shared" si="10"/>
        <v>3076.36</v>
      </c>
      <c r="G130" s="114">
        <f t="shared" si="9"/>
        <v>103282.11479757384</v>
      </c>
    </row>
    <row r="131" spans="1:7" x14ac:dyDescent="0.35">
      <c r="A131" s="113">
        <f t="shared" si="11"/>
        <v>47484</v>
      </c>
      <c r="B131" s="92">
        <v>117</v>
      </c>
      <c r="C131" s="78">
        <f t="shared" si="6"/>
        <v>103282.11479757384</v>
      </c>
      <c r="D131" s="114">
        <f t="shared" si="7"/>
        <v>370.09</v>
      </c>
      <c r="E131" s="114">
        <f t="shared" si="8"/>
        <v>2706.27</v>
      </c>
      <c r="F131" s="114">
        <f t="shared" si="10"/>
        <v>3076.36</v>
      </c>
      <c r="G131" s="114">
        <f t="shared" si="9"/>
        <v>100575.84479757384</v>
      </c>
    </row>
    <row r="132" spans="1:7" x14ac:dyDescent="0.35">
      <c r="A132" s="113">
        <f t="shared" si="11"/>
        <v>47515</v>
      </c>
      <c r="B132" s="92">
        <v>118</v>
      </c>
      <c r="C132" s="78">
        <f t="shared" si="6"/>
        <v>100575.84479757384</v>
      </c>
      <c r="D132" s="114">
        <f t="shared" si="7"/>
        <v>360.4</v>
      </c>
      <c r="E132" s="114">
        <f t="shared" si="8"/>
        <v>2715.96</v>
      </c>
      <c r="F132" s="114">
        <f t="shared" si="10"/>
        <v>3076.36</v>
      </c>
      <c r="G132" s="114">
        <f t="shared" si="9"/>
        <v>97859.884797573832</v>
      </c>
    </row>
    <row r="133" spans="1:7" x14ac:dyDescent="0.35">
      <c r="A133" s="113">
        <f t="shared" si="11"/>
        <v>47543</v>
      </c>
      <c r="B133" s="92">
        <v>119</v>
      </c>
      <c r="C133" s="78">
        <f>G132</f>
        <v>97859.884797573832</v>
      </c>
      <c r="D133" s="114">
        <f>ROUND(C133*$E$11/12,2)</f>
        <v>350.66</v>
      </c>
      <c r="E133" s="114">
        <f>F133-D133</f>
        <v>2725.7000000000003</v>
      </c>
      <c r="F133" s="114">
        <f t="shared" si="10"/>
        <v>3076.36</v>
      </c>
      <c r="G133" s="114">
        <f>C133-E133</f>
        <v>95134.184797573835</v>
      </c>
    </row>
    <row r="134" spans="1:7" x14ac:dyDescent="0.35">
      <c r="A134" s="113">
        <f t="shared" si="11"/>
        <v>47574</v>
      </c>
      <c r="B134" s="92">
        <v>120</v>
      </c>
      <c r="C134" s="78">
        <f>G133</f>
        <v>95134.184797573835</v>
      </c>
      <c r="D134" s="114">
        <f t="shared" si="7"/>
        <v>340.9</v>
      </c>
      <c r="E134" s="114">
        <f t="shared" si="8"/>
        <v>2735.46</v>
      </c>
      <c r="F134" s="114">
        <f t="shared" si="10"/>
        <v>3076.36</v>
      </c>
      <c r="G134" s="114">
        <f>C134-E134</f>
        <v>92398.724797573828</v>
      </c>
    </row>
    <row r="135" spans="1:7" x14ac:dyDescent="0.35">
      <c r="A135" s="113">
        <f t="shared" si="11"/>
        <v>47604</v>
      </c>
      <c r="B135" s="92">
        <v>121</v>
      </c>
      <c r="C135" s="78">
        <f t="shared" ref="C135:C158" si="12">G134</f>
        <v>92398.724797573828</v>
      </c>
      <c r="D135" s="114">
        <f t="shared" ref="D135:D158" si="13">ROUND(C135*$E$11/12,2)</f>
        <v>331.1</v>
      </c>
      <c r="E135" s="114">
        <f t="shared" ref="E135:E158" si="14">F135-D135</f>
        <v>2745.26</v>
      </c>
      <c r="F135" s="114">
        <f t="shared" si="10"/>
        <v>3076.36</v>
      </c>
      <c r="G135" s="114">
        <f t="shared" ref="G135:G158" si="15">C135-E135</f>
        <v>89653.464797573833</v>
      </c>
    </row>
    <row r="136" spans="1:7" x14ac:dyDescent="0.35">
      <c r="A136" s="113">
        <f t="shared" si="11"/>
        <v>47635</v>
      </c>
      <c r="B136" s="92">
        <v>122</v>
      </c>
      <c r="C136" s="78">
        <f t="shared" si="12"/>
        <v>89653.464797573833</v>
      </c>
      <c r="D136" s="114">
        <f t="shared" si="13"/>
        <v>321.26</v>
      </c>
      <c r="E136" s="114">
        <f t="shared" si="14"/>
        <v>2755.1000000000004</v>
      </c>
      <c r="F136" s="114">
        <f t="shared" si="10"/>
        <v>3076.36</v>
      </c>
      <c r="G136" s="114">
        <f t="shared" si="15"/>
        <v>86898.364797573828</v>
      </c>
    </row>
    <row r="137" spans="1:7" x14ac:dyDescent="0.35">
      <c r="A137" s="113">
        <f t="shared" si="11"/>
        <v>47665</v>
      </c>
      <c r="B137" s="92">
        <v>123</v>
      </c>
      <c r="C137" s="78">
        <f t="shared" si="12"/>
        <v>86898.364797573828</v>
      </c>
      <c r="D137" s="114">
        <f t="shared" si="13"/>
        <v>311.39</v>
      </c>
      <c r="E137" s="114">
        <f t="shared" si="14"/>
        <v>2764.9700000000003</v>
      </c>
      <c r="F137" s="114">
        <f t="shared" si="10"/>
        <v>3076.36</v>
      </c>
      <c r="G137" s="114">
        <f t="shared" si="15"/>
        <v>84133.394797573827</v>
      </c>
    </row>
    <row r="138" spans="1:7" x14ac:dyDescent="0.35">
      <c r="A138" s="113">
        <f t="shared" si="11"/>
        <v>47696</v>
      </c>
      <c r="B138" s="92">
        <v>124</v>
      </c>
      <c r="C138" s="78">
        <f t="shared" si="12"/>
        <v>84133.394797573827</v>
      </c>
      <c r="D138" s="114">
        <f t="shared" si="13"/>
        <v>301.48</v>
      </c>
      <c r="E138" s="114">
        <f t="shared" si="14"/>
        <v>2774.88</v>
      </c>
      <c r="F138" s="114">
        <f t="shared" si="10"/>
        <v>3076.36</v>
      </c>
      <c r="G138" s="114">
        <f t="shared" si="15"/>
        <v>81358.514797573822</v>
      </c>
    </row>
    <row r="139" spans="1:7" x14ac:dyDescent="0.35">
      <c r="A139" s="113">
        <f t="shared" si="11"/>
        <v>47727</v>
      </c>
      <c r="B139" s="92">
        <v>125</v>
      </c>
      <c r="C139" s="78">
        <f t="shared" si="12"/>
        <v>81358.514797573822</v>
      </c>
      <c r="D139" s="114">
        <f t="shared" si="13"/>
        <v>291.52999999999997</v>
      </c>
      <c r="E139" s="114">
        <f t="shared" si="14"/>
        <v>2784.83</v>
      </c>
      <c r="F139" s="114">
        <f t="shared" si="10"/>
        <v>3076.36</v>
      </c>
      <c r="G139" s="114">
        <f t="shared" si="15"/>
        <v>78573.68479757382</v>
      </c>
    </row>
    <row r="140" spans="1:7" x14ac:dyDescent="0.35">
      <c r="A140" s="113">
        <f t="shared" si="11"/>
        <v>47757</v>
      </c>
      <c r="B140" s="92">
        <v>126</v>
      </c>
      <c r="C140" s="78">
        <f t="shared" si="12"/>
        <v>78573.68479757382</v>
      </c>
      <c r="D140" s="114">
        <f t="shared" si="13"/>
        <v>281.56</v>
      </c>
      <c r="E140" s="114">
        <f t="shared" si="14"/>
        <v>2794.8</v>
      </c>
      <c r="F140" s="114">
        <f t="shared" si="10"/>
        <v>3076.36</v>
      </c>
      <c r="G140" s="114">
        <f t="shared" si="15"/>
        <v>75778.884797573817</v>
      </c>
    </row>
    <row r="141" spans="1:7" x14ac:dyDescent="0.35">
      <c r="A141" s="113">
        <f t="shared" si="11"/>
        <v>47788</v>
      </c>
      <c r="B141" s="92">
        <v>127</v>
      </c>
      <c r="C141" s="78">
        <f t="shared" si="12"/>
        <v>75778.884797573817</v>
      </c>
      <c r="D141" s="114">
        <f t="shared" si="13"/>
        <v>271.54000000000002</v>
      </c>
      <c r="E141" s="114">
        <f t="shared" si="14"/>
        <v>2804.82</v>
      </c>
      <c r="F141" s="114">
        <f t="shared" si="10"/>
        <v>3076.36</v>
      </c>
      <c r="G141" s="114">
        <f t="shared" si="15"/>
        <v>72974.06479757381</v>
      </c>
    </row>
    <row r="142" spans="1:7" x14ac:dyDescent="0.35">
      <c r="A142" s="113">
        <f t="shared" si="11"/>
        <v>47818</v>
      </c>
      <c r="B142" s="92">
        <v>128</v>
      </c>
      <c r="C142" s="78">
        <f t="shared" si="12"/>
        <v>72974.06479757381</v>
      </c>
      <c r="D142" s="114">
        <f t="shared" si="13"/>
        <v>261.49</v>
      </c>
      <c r="E142" s="114">
        <f t="shared" si="14"/>
        <v>2814.87</v>
      </c>
      <c r="F142" s="114">
        <f t="shared" si="10"/>
        <v>3076.36</v>
      </c>
      <c r="G142" s="114">
        <f t="shared" si="15"/>
        <v>70159.194797573815</v>
      </c>
    </row>
    <row r="143" spans="1:7" x14ac:dyDescent="0.35">
      <c r="A143" s="113">
        <f t="shared" si="11"/>
        <v>47849</v>
      </c>
      <c r="B143" s="92">
        <v>129</v>
      </c>
      <c r="C143" s="78">
        <f t="shared" si="12"/>
        <v>70159.194797573815</v>
      </c>
      <c r="D143" s="114">
        <f t="shared" si="13"/>
        <v>251.4</v>
      </c>
      <c r="E143" s="114">
        <f t="shared" si="14"/>
        <v>2824.96</v>
      </c>
      <c r="F143" s="114">
        <f t="shared" si="10"/>
        <v>3076.36</v>
      </c>
      <c r="G143" s="114">
        <f t="shared" si="15"/>
        <v>67334.234797573808</v>
      </c>
    </row>
    <row r="144" spans="1:7" x14ac:dyDescent="0.35">
      <c r="A144" s="113">
        <f t="shared" si="11"/>
        <v>47880</v>
      </c>
      <c r="B144" s="92">
        <v>130</v>
      </c>
      <c r="C144" s="78">
        <f t="shared" si="12"/>
        <v>67334.234797573808</v>
      </c>
      <c r="D144" s="114">
        <f t="shared" si="13"/>
        <v>241.28</v>
      </c>
      <c r="E144" s="114">
        <f t="shared" si="14"/>
        <v>2835.08</v>
      </c>
      <c r="F144" s="114">
        <f t="shared" si="10"/>
        <v>3076.36</v>
      </c>
      <c r="G144" s="114">
        <f t="shared" si="15"/>
        <v>64499.154797573807</v>
      </c>
    </row>
    <row r="145" spans="1:7" x14ac:dyDescent="0.35">
      <c r="A145" s="113">
        <f t="shared" si="11"/>
        <v>47908</v>
      </c>
      <c r="B145" s="92">
        <v>131</v>
      </c>
      <c r="C145" s="78">
        <f t="shared" si="12"/>
        <v>64499.154797573807</v>
      </c>
      <c r="D145" s="114">
        <f t="shared" si="13"/>
        <v>231.12</v>
      </c>
      <c r="E145" s="114">
        <f t="shared" si="14"/>
        <v>2845.2400000000002</v>
      </c>
      <c r="F145" s="114">
        <f t="shared" ref="F145:F158" si="16">F144</f>
        <v>3076.36</v>
      </c>
      <c r="G145" s="114">
        <f t="shared" si="15"/>
        <v>61653.914797573809</v>
      </c>
    </row>
    <row r="146" spans="1:7" x14ac:dyDescent="0.35">
      <c r="A146" s="113">
        <f t="shared" ref="A146:A158" si="17">EDATE(A145,1)</f>
        <v>47939</v>
      </c>
      <c r="B146" s="92">
        <v>132</v>
      </c>
      <c r="C146" s="78">
        <f t="shared" si="12"/>
        <v>61653.914797573809</v>
      </c>
      <c r="D146" s="114">
        <f t="shared" si="13"/>
        <v>220.93</v>
      </c>
      <c r="E146" s="114">
        <f t="shared" si="14"/>
        <v>2855.4300000000003</v>
      </c>
      <c r="F146" s="114">
        <f t="shared" si="16"/>
        <v>3076.36</v>
      </c>
      <c r="G146" s="114">
        <f t="shared" si="15"/>
        <v>58798.484797573808</v>
      </c>
    </row>
    <row r="147" spans="1:7" x14ac:dyDescent="0.35">
      <c r="A147" s="113">
        <f t="shared" si="17"/>
        <v>47969</v>
      </c>
      <c r="B147" s="92">
        <v>133</v>
      </c>
      <c r="C147" s="78">
        <f t="shared" si="12"/>
        <v>58798.484797573808</v>
      </c>
      <c r="D147" s="114">
        <f t="shared" si="13"/>
        <v>210.69</v>
      </c>
      <c r="E147" s="114">
        <f t="shared" si="14"/>
        <v>2865.67</v>
      </c>
      <c r="F147" s="114">
        <f t="shared" si="16"/>
        <v>3076.36</v>
      </c>
      <c r="G147" s="114">
        <f t="shared" si="15"/>
        <v>55932.81479757381</v>
      </c>
    </row>
    <row r="148" spans="1:7" x14ac:dyDescent="0.35">
      <c r="A148" s="113">
        <f t="shared" si="17"/>
        <v>48000</v>
      </c>
      <c r="B148" s="92">
        <v>134</v>
      </c>
      <c r="C148" s="78">
        <f t="shared" si="12"/>
        <v>55932.81479757381</v>
      </c>
      <c r="D148" s="114">
        <f t="shared" si="13"/>
        <v>200.43</v>
      </c>
      <c r="E148" s="114">
        <f t="shared" si="14"/>
        <v>2875.9300000000003</v>
      </c>
      <c r="F148" s="114">
        <f t="shared" si="16"/>
        <v>3076.36</v>
      </c>
      <c r="G148" s="114">
        <f t="shared" si="15"/>
        <v>53056.88479757381</v>
      </c>
    </row>
    <row r="149" spans="1:7" x14ac:dyDescent="0.35">
      <c r="A149" s="113">
        <f t="shared" si="17"/>
        <v>48030</v>
      </c>
      <c r="B149" s="92">
        <v>135</v>
      </c>
      <c r="C149" s="78">
        <f t="shared" si="12"/>
        <v>53056.88479757381</v>
      </c>
      <c r="D149" s="114">
        <f t="shared" si="13"/>
        <v>190.12</v>
      </c>
      <c r="E149" s="114">
        <f t="shared" si="14"/>
        <v>2886.2400000000002</v>
      </c>
      <c r="F149" s="114">
        <f t="shared" si="16"/>
        <v>3076.36</v>
      </c>
      <c r="G149" s="114">
        <f t="shared" si="15"/>
        <v>50170.644797573812</v>
      </c>
    </row>
    <row r="150" spans="1:7" x14ac:dyDescent="0.35">
      <c r="A150" s="113">
        <f t="shared" si="17"/>
        <v>48061</v>
      </c>
      <c r="B150" s="92">
        <v>136</v>
      </c>
      <c r="C150" s="78">
        <f t="shared" si="12"/>
        <v>50170.644797573812</v>
      </c>
      <c r="D150" s="114">
        <f t="shared" si="13"/>
        <v>179.78</v>
      </c>
      <c r="E150" s="114">
        <f t="shared" si="14"/>
        <v>2896.58</v>
      </c>
      <c r="F150" s="114">
        <f t="shared" si="16"/>
        <v>3076.36</v>
      </c>
      <c r="G150" s="114">
        <f t="shared" si="15"/>
        <v>47274.06479757381</v>
      </c>
    </row>
    <row r="151" spans="1:7" x14ac:dyDescent="0.35">
      <c r="A151" s="113">
        <f t="shared" si="17"/>
        <v>48092</v>
      </c>
      <c r="B151" s="92">
        <v>137</v>
      </c>
      <c r="C151" s="78">
        <f t="shared" si="12"/>
        <v>47274.06479757381</v>
      </c>
      <c r="D151" s="114">
        <f t="shared" si="13"/>
        <v>169.4</v>
      </c>
      <c r="E151" s="114">
        <f t="shared" si="14"/>
        <v>2906.96</v>
      </c>
      <c r="F151" s="114">
        <f t="shared" si="16"/>
        <v>3076.36</v>
      </c>
      <c r="G151" s="114">
        <f t="shared" si="15"/>
        <v>44367.104797573811</v>
      </c>
    </row>
    <row r="152" spans="1:7" x14ac:dyDescent="0.35">
      <c r="A152" s="113">
        <f t="shared" si="17"/>
        <v>48122</v>
      </c>
      <c r="B152" s="92">
        <v>138</v>
      </c>
      <c r="C152" s="78">
        <f t="shared" si="12"/>
        <v>44367.104797573811</v>
      </c>
      <c r="D152" s="114">
        <f t="shared" si="13"/>
        <v>158.97999999999999</v>
      </c>
      <c r="E152" s="114">
        <f t="shared" si="14"/>
        <v>2917.38</v>
      </c>
      <c r="F152" s="114">
        <f t="shared" si="16"/>
        <v>3076.36</v>
      </c>
      <c r="G152" s="114">
        <f t="shared" si="15"/>
        <v>41449.724797573814</v>
      </c>
    </row>
    <row r="153" spans="1:7" x14ac:dyDescent="0.35">
      <c r="A153" s="113">
        <f t="shared" si="17"/>
        <v>48153</v>
      </c>
      <c r="B153" s="92">
        <v>139</v>
      </c>
      <c r="C153" s="78">
        <f t="shared" si="12"/>
        <v>41449.724797573814</v>
      </c>
      <c r="D153" s="114">
        <f t="shared" si="13"/>
        <v>148.53</v>
      </c>
      <c r="E153" s="114">
        <f t="shared" si="14"/>
        <v>2927.83</v>
      </c>
      <c r="F153" s="114">
        <f t="shared" si="16"/>
        <v>3076.36</v>
      </c>
      <c r="G153" s="114">
        <f t="shared" si="15"/>
        <v>38521.894797573812</v>
      </c>
    </row>
    <row r="154" spans="1:7" x14ac:dyDescent="0.35">
      <c r="A154" s="113">
        <f t="shared" si="17"/>
        <v>48183</v>
      </c>
      <c r="B154" s="92">
        <v>140</v>
      </c>
      <c r="C154" s="78">
        <f t="shared" si="12"/>
        <v>38521.894797573812</v>
      </c>
      <c r="D154" s="114">
        <f t="shared" si="13"/>
        <v>138.04</v>
      </c>
      <c r="E154" s="114">
        <f t="shared" si="14"/>
        <v>2938.32</v>
      </c>
      <c r="F154" s="114">
        <f t="shared" si="16"/>
        <v>3076.36</v>
      </c>
      <c r="G154" s="114">
        <f t="shared" si="15"/>
        <v>35583.574797573812</v>
      </c>
    </row>
    <row r="155" spans="1:7" x14ac:dyDescent="0.35">
      <c r="A155" s="113">
        <f t="shared" si="17"/>
        <v>48214</v>
      </c>
      <c r="B155" s="92">
        <v>141</v>
      </c>
      <c r="C155" s="78">
        <f t="shared" si="12"/>
        <v>35583.574797573812</v>
      </c>
      <c r="D155" s="114">
        <f t="shared" si="13"/>
        <v>127.51</v>
      </c>
      <c r="E155" s="114">
        <f t="shared" si="14"/>
        <v>2948.85</v>
      </c>
      <c r="F155" s="114">
        <f t="shared" si="16"/>
        <v>3076.36</v>
      </c>
      <c r="G155" s="114">
        <f t="shared" si="15"/>
        <v>32634.724797573814</v>
      </c>
    </row>
    <row r="156" spans="1:7" x14ac:dyDescent="0.35">
      <c r="A156" s="113">
        <f t="shared" si="17"/>
        <v>48245</v>
      </c>
      <c r="B156" s="92">
        <v>142</v>
      </c>
      <c r="C156" s="78">
        <f t="shared" si="12"/>
        <v>32634.724797573814</v>
      </c>
      <c r="D156" s="114">
        <f t="shared" si="13"/>
        <v>116.94</v>
      </c>
      <c r="E156" s="114">
        <f t="shared" si="14"/>
        <v>2959.42</v>
      </c>
      <c r="F156" s="114">
        <f t="shared" si="16"/>
        <v>3076.36</v>
      </c>
      <c r="G156" s="114">
        <f t="shared" si="15"/>
        <v>29675.304797573815</v>
      </c>
    </row>
    <row r="157" spans="1:7" x14ac:dyDescent="0.35">
      <c r="A157" s="113">
        <f t="shared" si="17"/>
        <v>48274</v>
      </c>
      <c r="B157" s="92">
        <v>143</v>
      </c>
      <c r="C157" s="78">
        <f t="shared" si="12"/>
        <v>29675.304797573815</v>
      </c>
      <c r="D157" s="114">
        <f t="shared" si="13"/>
        <v>106.34</v>
      </c>
      <c r="E157" s="114">
        <f t="shared" si="14"/>
        <v>2970.02</v>
      </c>
      <c r="F157" s="114">
        <f t="shared" si="16"/>
        <v>3076.36</v>
      </c>
      <c r="G157" s="114">
        <f t="shared" si="15"/>
        <v>26705.284797573815</v>
      </c>
    </row>
    <row r="158" spans="1:7" x14ac:dyDescent="0.35">
      <c r="A158" s="113">
        <f t="shared" si="17"/>
        <v>48305</v>
      </c>
      <c r="B158" s="92">
        <v>144</v>
      </c>
      <c r="C158" s="78">
        <f t="shared" si="12"/>
        <v>26705.284797573815</v>
      </c>
      <c r="D158" s="114">
        <f t="shared" si="13"/>
        <v>95.69</v>
      </c>
      <c r="E158" s="114">
        <f t="shared" si="14"/>
        <v>2980.67</v>
      </c>
      <c r="F158" s="114">
        <f t="shared" si="16"/>
        <v>3076.36</v>
      </c>
      <c r="G158" s="114">
        <f t="shared" si="15"/>
        <v>23724.614797573813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34"/>
  <sheetViews>
    <sheetView topLeftCell="A4" workbookViewId="0">
      <selection activeCell="E11" sqref="E11"/>
    </sheetView>
  </sheetViews>
  <sheetFormatPr defaultRowHeight="14.5" x14ac:dyDescent="0.35"/>
  <cols>
    <col min="1" max="1" width="9.26953125" style="71" customWidth="1"/>
    <col min="2" max="2" width="7.7265625" style="71" customWidth="1"/>
    <col min="3" max="3" width="14.54296875" style="71" customWidth="1"/>
    <col min="4" max="4" width="14.453125" style="71" customWidth="1"/>
    <col min="5" max="7" width="14.54296875" style="71" customWidth="1"/>
    <col min="8" max="8" width="10" style="71" bestFit="1" customWidth="1"/>
    <col min="9" max="10" width="9.26953125" style="71"/>
    <col min="11" max="11" width="11" style="71" customWidth="1"/>
    <col min="12" max="257" width="9.26953125" style="71"/>
    <col min="258" max="258" width="7.7265625" style="71" customWidth="1"/>
    <col min="259" max="259" width="14.54296875" style="71" customWidth="1"/>
    <col min="260" max="260" width="14.453125" style="71" customWidth="1"/>
    <col min="261" max="263" width="14.54296875" style="71" customWidth="1"/>
    <col min="264" max="266" width="9.26953125" style="71"/>
    <col min="267" max="267" width="11" style="71" customWidth="1"/>
    <col min="268" max="513" width="9.26953125" style="71"/>
    <col min="514" max="514" width="7.7265625" style="71" customWidth="1"/>
    <col min="515" max="515" width="14.54296875" style="71" customWidth="1"/>
    <col min="516" max="516" width="14.453125" style="71" customWidth="1"/>
    <col min="517" max="519" width="14.54296875" style="71" customWidth="1"/>
    <col min="520" max="522" width="9.26953125" style="71"/>
    <col min="523" max="523" width="11" style="71" customWidth="1"/>
    <col min="524" max="769" width="9.26953125" style="71"/>
    <col min="770" max="770" width="7.7265625" style="71" customWidth="1"/>
    <col min="771" max="771" width="14.54296875" style="71" customWidth="1"/>
    <col min="772" max="772" width="14.453125" style="71" customWidth="1"/>
    <col min="773" max="775" width="14.54296875" style="71" customWidth="1"/>
    <col min="776" max="778" width="9.26953125" style="71"/>
    <col min="779" max="779" width="11" style="71" customWidth="1"/>
    <col min="780" max="1025" width="9.26953125" style="71"/>
    <col min="1026" max="1026" width="7.7265625" style="71" customWidth="1"/>
    <col min="1027" max="1027" width="14.54296875" style="71" customWidth="1"/>
    <col min="1028" max="1028" width="14.453125" style="71" customWidth="1"/>
    <col min="1029" max="1031" width="14.54296875" style="71" customWidth="1"/>
    <col min="1032" max="1034" width="9.26953125" style="71"/>
    <col min="1035" max="1035" width="11" style="71" customWidth="1"/>
    <col min="1036" max="1281" width="9.26953125" style="71"/>
    <col min="1282" max="1282" width="7.7265625" style="71" customWidth="1"/>
    <col min="1283" max="1283" width="14.54296875" style="71" customWidth="1"/>
    <col min="1284" max="1284" width="14.453125" style="71" customWidth="1"/>
    <col min="1285" max="1287" width="14.54296875" style="71" customWidth="1"/>
    <col min="1288" max="1290" width="9.26953125" style="71"/>
    <col min="1291" max="1291" width="11" style="71" customWidth="1"/>
    <col min="1292" max="1537" width="9.26953125" style="71"/>
    <col min="1538" max="1538" width="7.7265625" style="71" customWidth="1"/>
    <col min="1539" max="1539" width="14.54296875" style="71" customWidth="1"/>
    <col min="1540" max="1540" width="14.453125" style="71" customWidth="1"/>
    <col min="1541" max="1543" width="14.54296875" style="71" customWidth="1"/>
    <col min="1544" max="1546" width="9.26953125" style="71"/>
    <col min="1547" max="1547" width="11" style="71" customWidth="1"/>
    <col min="1548" max="1793" width="9.26953125" style="71"/>
    <col min="1794" max="1794" width="7.7265625" style="71" customWidth="1"/>
    <col min="1795" max="1795" width="14.54296875" style="71" customWidth="1"/>
    <col min="1796" max="1796" width="14.453125" style="71" customWidth="1"/>
    <col min="1797" max="1799" width="14.54296875" style="71" customWidth="1"/>
    <col min="1800" max="1802" width="9.26953125" style="71"/>
    <col min="1803" max="1803" width="11" style="71" customWidth="1"/>
    <col min="1804" max="2049" width="9.26953125" style="71"/>
    <col min="2050" max="2050" width="7.7265625" style="71" customWidth="1"/>
    <col min="2051" max="2051" width="14.54296875" style="71" customWidth="1"/>
    <col min="2052" max="2052" width="14.453125" style="71" customWidth="1"/>
    <col min="2053" max="2055" width="14.54296875" style="71" customWidth="1"/>
    <col min="2056" max="2058" width="9.26953125" style="71"/>
    <col min="2059" max="2059" width="11" style="71" customWidth="1"/>
    <col min="2060" max="2305" width="9.26953125" style="71"/>
    <col min="2306" max="2306" width="7.7265625" style="71" customWidth="1"/>
    <col min="2307" max="2307" width="14.54296875" style="71" customWidth="1"/>
    <col min="2308" max="2308" width="14.453125" style="71" customWidth="1"/>
    <col min="2309" max="2311" width="14.54296875" style="71" customWidth="1"/>
    <col min="2312" max="2314" width="9.26953125" style="71"/>
    <col min="2315" max="2315" width="11" style="71" customWidth="1"/>
    <col min="2316" max="2561" width="9.26953125" style="71"/>
    <col min="2562" max="2562" width="7.7265625" style="71" customWidth="1"/>
    <col min="2563" max="2563" width="14.54296875" style="71" customWidth="1"/>
    <col min="2564" max="2564" width="14.453125" style="71" customWidth="1"/>
    <col min="2565" max="2567" width="14.54296875" style="71" customWidth="1"/>
    <col min="2568" max="2570" width="9.26953125" style="71"/>
    <col min="2571" max="2571" width="11" style="71" customWidth="1"/>
    <col min="2572" max="2817" width="9.26953125" style="71"/>
    <col min="2818" max="2818" width="7.7265625" style="71" customWidth="1"/>
    <col min="2819" max="2819" width="14.54296875" style="71" customWidth="1"/>
    <col min="2820" max="2820" width="14.453125" style="71" customWidth="1"/>
    <col min="2821" max="2823" width="14.54296875" style="71" customWidth="1"/>
    <col min="2824" max="2826" width="9.26953125" style="71"/>
    <col min="2827" max="2827" width="11" style="71" customWidth="1"/>
    <col min="2828" max="3073" width="9.26953125" style="71"/>
    <col min="3074" max="3074" width="7.7265625" style="71" customWidth="1"/>
    <col min="3075" max="3075" width="14.54296875" style="71" customWidth="1"/>
    <col min="3076" max="3076" width="14.453125" style="71" customWidth="1"/>
    <col min="3077" max="3079" width="14.54296875" style="71" customWidth="1"/>
    <col min="3080" max="3082" width="9.26953125" style="71"/>
    <col min="3083" max="3083" width="11" style="71" customWidth="1"/>
    <col min="3084" max="3329" width="9.26953125" style="71"/>
    <col min="3330" max="3330" width="7.7265625" style="71" customWidth="1"/>
    <col min="3331" max="3331" width="14.54296875" style="71" customWidth="1"/>
    <col min="3332" max="3332" width="14.453125" style="71" customWidth="1"/>
    <col min="3333" max="3335" width="14.54296875" style="71" customWidth="1"/>
    <col min="3336" max="3338" width="9.26953125" style="71"/>
    <col min="3339" max="3339" width="11" style="71" customWidth="1"/>
    <col min="3340" max="3585" width="9.26953125" style="71"/>
    <col min="3586" max="3586" width="7.7265625" style="71" customWidth="1"/>
    <col min="3587" max="3587" width="14.54296875" style="71" customWidth="1"/>
    <col min="3588" max="3588" width="14.453125" style="71" customWidth="1"/>
    <col min="3589" max="3591" width="14.54296875" style="71" customWidth="1"/>
    <col min="3592" max="3594" width="9.26953125" style="71"/>
    <col min="3595" max="3595" width="11" style="71" customWidth="1"/>
    <col min="3596" max="3841" width="9.26953125" style="71"/>
    <col min="3842" max="3842" width="7.7265625" style="71" customWidth="1"/>
    <col min="3843" max="3843" width="14.54296875" style="71" customWidth="1"/>
    <col min="3844" max="3844" width="14.453125" style="71" customWidth="1"/>
    <col min="3845" max="3847" width="14.54296875" style="71" customWidth="1"/>
    <col min="3848" max="3850" width="9.26953125" style="71"/>
    <col min="3851" max="3851" width="11" style="71" customWidth="1"/>
    <col min="3852" max="4097" width="9.26953125" style="71"/>
    <col min="4098" max="4098" width="7.7265625" style="71" customWidth="1"/>
    <col min="4099" max="4099" width="14.54296875" style="71" customWidth="1"/>
    <col min="4100" max="4100" width="14.453125" style="71" customWidth="1"/>
    <col min="4101" max="4103" width="14.54296875" style="71" customWidth="1"/>
    <col min="4104" max="4106" width="9.26953125" style="71"/>
    <col min="4107" max="4107" width="11" style="71" customWidth="1"/>
    <col min="4108" max="4353" width="9.26953125" style="71"/>
    <col min="4354" max="4354" width="7.7265625" style="71" customWidth="1"/>
    <col min="4355" max="4355" width="14.54296875" style="71" customWidth="1"/>
    <col min="4356" max="4356" width="14.453125" style="71" customWidth="1"/>
    <col min="4357" max="4359" width="14.54296875" style="71" customWidth="1"/>
    <col min="4360" max="4362" width="9.26953125" style="71"/>
    <col min="4363" max="4363" width="11" style="71" customWidth="1"/>
    <col min="4364" max="4609" width="9.26953125" style="71"/>
    <col min="4610" max="4610" width="7.7265625" style="71" customWidth="1"/>
    <col min="4611" max="4611" width="14.54296875" style="71" customWidth="1"/>
    <col min="4612" max="4612" width="14.453125" style="71" customWidth="1"/>
    <col min="4613" max="4615" width="14.54296875" style="71" customWidth="1"/>
    <col min="4616" max="4618" width="9.26953125" style="71"/>
    <col min="4619" max="4619" width="11" style="71" customWidth="1"/>
    <col min="4620" max="4865" width="9.26953125" style="71"/>
    <col min="4866" max="4866" width="7.7265625" style="71" customWidth="1"/>
    <col min="4867" max="4867" width="14.54296875" style="71" customWidth="1"/>
    <col min="4868" max="4868" width="14.453125" style="71" customWidth="1"/>
    <col min="4869" max="4871" width="14.54296875" style="71" customWidth="1"/>
    <col min="4872" max="4874" width="9.26953125" style="71"/>
    <col min="4875" max="4875" width="11" style="71" customWidth="1"/>
    <col min="4876" max="5121" width="9.26953125" style="71"/>
    <col min="5122" max="5122" width="7.7265625" style="71" customWidth="1"/>
    <col min="5123" max="5123" width="14.54296875" style="71" customWidth="1"/>
    <col min="5124" max="5124" width="14.453125" style="71" customWidth="1"/>
    <col min="5125" max="5127" width="14.54296875" style="71" customWidth="1"/>
    <col min="5128" max="5130" width="9.26953125" style="71"/>
    <col min="5131" max="5131" width="11" style="71" customWidth="1"/>
    <col min="5132" max="5377" width="9.26953125" style="71"/>
    <col min="5378" max="5378" width="7.7265625" style="71" customWidth="1"/>
    <col min="5379" max="5379" width="14.54296875" style="71" customWidth="1"/>
    <col min="5380" max="5380" width="14.453125" style="71" customWidth="1"/>
    <col min="5381" max="5383" width="14.54296875" style="71" customWidth="1"/>
    <col min="5384" max="5386" width="9.26953125" style="71"/>
    <col min="5387" max="5387" width="11" style="71" customWidth="1"/>
    <col min="5388" max="5633" width="9.26953125" style="71"/>
    <col min="5634" max="5634" width="7.7265625" style="71" customWidth="1"/>
    <col min="5635" max="5635" width="14.54296875" style="71" customWidth="1"/>
    <col min="5636" max="5636" width="14.453125" style="71" customWidth="1"/>
    <col min="5637" max="5639" width="14.54296875" style="71" customWidth="1"/>
    <col min="5640" max="5642" width="9.26953125" style="71"/>
    <col min="5643" max="5643" width="11" style="71" customWidth="1"/>
    <col min="5644" max="5889" width="9.26953125" style="71"/>
    <col min="5890" max="5890" width="7.7265625" style="71" customWidth="1"/>
    <col min="5891" max="5891" width="14.54296875" style="71" customWidth="1"/>
    <col min="5892" max="5892" width="14.453125" style="71" customWidth="1"/>
    <col min="5893" max="5895" width="14.54296875" style="71" customWidth="1"/>
    <col min="5896" max="5898" width="9.26953125" style="71"/>
    <col min="5899" max="5899" width="11" style="71" customWidth="1"/>
    <col min="5900" max="6145" width="9.26953125" style="71"/>
    <col min="6146" max="6146" width="7.7265625" style="71" customWidth="1"/>
    <col min="6147" max="6147" width="14.54296875" style="71" customWidth="1"/>
    <col min="6148" max="6148" width="14.453125" style="71" customWidth="1"/>
    <col min="6149" max="6151" width="14.54296875" style="71" customWidth="1"/>
    <col min="6152" max="6154" width="9.26953125" style="71"/>
    <col min="6155" max="6155" width="11" style="71" customWidth="1"/>
    <col min="6156" max="6401" width="9.26953125" style="71"/>
    <col min="6402" max="6402" width="7.7265625" style="71" customWidth="1"/>
    <col min="6403" max="6403" width="14.54296875" style="71" customWidth="1"/>
    <col min="6404" max="6404" width="14.453125" style="71" customWidth="1"/>
    <col min="6405" max="6407" width="14.54296875" style="71" customWidth="1"/>
    <col min="6408" max="6410" width="9.26953125" style="71"/>
    <col min="6411" max="6411" width="11" style="71" customWidth="1"/>
    <col min="6412" max="6657" width="9.26953125" style="71"/>
    <col min="6658" max="6658" width="7.7265625" style="71" customWidth="1"/>
    <col min="6659" max="6659" width="14.54296875" style="71" customWidth="1"/>
    <col min="6660" max="6660" width="14.453125" style="71" customWidth="1"/>
    <col min="6661" max="6663" width="14.54296875" style="71" customWidth="1"/>
    <col min="6664" max="6666" width="9.26953125" style="71"/>
    <col min="6667" max="6667" width="11" style="71" customWidth="1"/>
    <col min="6668" max="6913" width="9.26953125" style="71"/>
    <col min="6914" max="6914" width="7.7265625" style="71" customWidth="1"/>
    <col min="6915" max="6915" width="14.54296875" style="71" customWidth="1"/>
    <col min="6916" max="6916" width="14.453125" style="71" customWidth="1"/>
    <col min="6917" max="6919" width="14.54296875" style="71" customWidth="1"/>
    <col min="6920" max="6922" width="9.26953125" style="71"/>
    <col min="6923" max="6923" width="11" style="71" customWidth="1"/>
    <col min="6924" max="7169" width="9.26953125" style="71"/>
    <col min="7170" max="7170" width="7.7265625" style="71" customWidth="1"/>
    <col min="7171" max="7171" width="14.54296875" style="71" customWidth="1"/>
    <col min="7172" max="7172" width="14.453125" style="71" customWidth="1"/>
    <col min="7173" max="7175" width="14.54296875" style="71" customWidth="1"/>
    <col min="7176" max="7178" width="9.26953125" style="71"/>
    <col min="7179" max="7179" width="11" style="71" customWidth="1"/>
    <col min="7180" max="7425" width="9.26953125" style="71"/>
    <col min="7426" max="7426" width="7.7265625" style="71" customWidth="1"/>
    <col min="7427" max="7427" width="14.54296875" style="71" customWidth="1"/>
    <col min="7428" max="7428" width="14.453125" style="71" customWidth="1"/>
    <col min="7429" max="7431" width="14.54296875" style="71" customWidth="1"/>
    <col min="7432" max="7434" width="9.26953125" style="71"/>
    <col min="7435" max="7435" width="11" style="71" customWidth="1"/>
    <col min="7436" max="7681" width="9.26953125" style="71"/>
    <col min="7682" max="7682" width="7.7265625" style="71" customWidth="1"/>
    <col min="7683" max="7683" width="14.54296875" style="71" customWidth="1"/>
    <col min="7684" max="7684" width="14.453125" style="71" customWidth="1"/>
    <col min="7685" max="7687" width="14.54296875" style="71" customWidth="1"/>
    <col min="7688" max="7690" width="9.26953125" style="71"/>
    <col min="7691" max="7691" width="11" style="71" customWidth="1"/>
    <col min="7692" max="7937" width="9.26953125" style="71"/>
    <col min="7938" max="7938" width="7.7265625" style="71" customWidth="1"/>
    <col min="7939" max="7939" width="14.54296875" style="71" customWidth="1"/>
    <col min="7940" max="7940" width="14.453125" style="71" customWidth="1"/>
    <col min="7941" max="7943" width="14.54296875" style="71" customWidth="1"/>
    <col min="7944" max="7946" width="9.26953125" style="71"/>
    <col min="7947" max="7947" width="11" style="71" customWidth="1"/>
    <col min="7948" max="8193" width="9.26953125" style="71"/>
    <col min="8194" max="8194" width="7.7265625" style="71" customWidth="1"/>
    <col min="8195" max="8195" width="14.54296875" style="71" customWidth="1"/>
    <col min="8196" max="8196" width="14.453125" style="71" customWidth="1"/>
    <col min="8197" max="8199" width="14.54296875" style="71" customWidth="1"/>
    <col min="8200" max="8202" width="9.26953125" style="71"/>
    <col min="8203" max="8203" width="11" style="71" customWidth="1"/>
    <col min="8204" max="8449" width="9.26953125" style="71"/>
    <col min="8450" max="8450" width="7.7265625" style="71" customWidth="1"/>
    <col min="8451" max="8451" width="14.54296875" style="71" customWidth="1"/>
    <col min="8452" max="8452" width="14.453125" style="71" customWidth="1"/>
    <col min="8453" max="8455" width="14.54296875" style="71" customWidth="1"/>
    <col min="8456" max="8458" width="9.26953125" style="71"/>
    <col min="8459" max="8459" width="11" style="71" customWidth="1"/>
    <col min="8460" max="8705" width="9.26953125" style="71"/>
    <col min="8706" max="8706" width="7.7265625" style="71" customWidth="1"/>
    <col min="8707" max="8707" width="14.54296875" style="71" customWidth="1"/>
    <col min="8708" max="8708" width="14.453125" style="71" customWidth="1"/>
    <col min="8709" max="8711" width="14.54296875" style="71" customWidth="1"/>
    <col min="8712" max="8714" width="9.26953125" style="71"/>
    <col min="8715" max="8715" width="11" style="71" customWidth="1"/>
    <col min="8716" max="8961" width="9.26953125" style="71"/>
    <col min="8962" max="8962" width="7.7265625" style="71" customWidth="1"/>
    <col min="8963" max="8963" width="14.54296875" style="71" customWidth="1"/>
    <col min="8964" max="8964" width="14.453125" style="71" customWidth="1"/>
    <col min="8965" max="8967" width="14.54296875" style="71" customWidth="1"/>
    <col min="8968" max="8970" width="9.26953125" style="71"/>
    <col min="8971" max="8971" width="11" style="71" customWidth="1"/>
    <col min="8972" max="9217" width="9.26953125" style="71"/>
    <col min="9218" max="9218" width="7.7265625" style="71" customWidth="1"/>
    <col min="9219" max="9219" width="14.54296875" style="71" customWidth="1"/>
    <col min="9220" max="9220" width="14.453125" style="71" customWidth="1"/>
    <col min="9221" max="9223" width="14.54296875" style="71" customWidth="1"/>
    <col min="9224" max="9226" width="9.26953125" style="71"/>
    <col min="9227" max="9227" width="11" style="71" customWidth="1"/>
    <col min="9228" max="9473" width="9.26953125" style="71"/>
    <col min="9474" max="9474" width="7.7265625" style="71" customWidth="1"/>
    <col min="9475" max="9475" width="14.54296875" style="71" customWidth="1"/>
    <col min="9476" max="9476" width="14.453125" style="71" customWidth="1"/>
    <col min="9477" max="9479" width="14.54296875" style="71" customWidth="1"/>
    <col min="9480" max="9482" width="9.26953125" style="71"/>
    <col min="9483" max="9483" width="11" style="71" customWidth="1"/>
    <col min="9484" max="9729" width="9.26953125" style="71"/>
    <col min="9730" max="9730" width="7.7265625" style="71" customWidth="1"/>
    <col min="9731" max="9731" width="14.54296875" style="71" customWidth="1"/>
    <col min="9732" max="9732" width="14.453125" style="71" customWidth="1"/>
    <col min="9733" max="9735" width="14.54296875" style="71" customWidth="1"/>
    <col min="9736" max="9738" width="9.26953125" style="71"/>
    <col min="9739" max="9739" width="11" style="71" customWidth="1"/>
    <col min="9740" max="9985" width="9.26953125" style="71"/>
    <col min="9986" max="9986" width="7.7265625" style="71" customWidth="1"/>
    <col min="9987" max="9987" width="14.54296875" style="71" customWidth="1"/>
    <col min="9988" max="9988" width="14.453125" style="71" customWidth="1"/>
    <col min="9989" max="9991" width="14.54296875" style="71" customWidth="1"/>
    <col min="9992" max="9994" width="9.26953125" style="71"/>
    <col min="9995" max="9995" width="11" style="71" customWidth="1"/>
    <col min="9996" max="10241" width="9.26953125" style="71"/>
    <col min="10242" max="10242" width="7.7265625" style="71" customWidth="1"/>
    <col min="10243" max="10243" width="14.54296875" style="71" customWidth="1"/>
    <col min="10244" max="10244" width="14.453125" style="71" customWidth="1"/>
    <col min="10245" max="10247" width="14.54296875" style="71" customWidth="1"/>
    <col min="10248" max="10250" width="9.26953125" style="71"/>
    <col min="10251" max="10251" width="11" style="71" customWidth="1"/>
    <col min="10252" max="10497" width="9.26953125" style="71"/>
    <col min="10498" max="10498" width="7.7265625" style="71" customWidth="1"/>
    <col min="10499" max="10499" width="14.54296875" style="71" customWidth="1"/>
    <col min="10500" max="10500" width="14.453125" style="71" customWidth="1"/>
    <col min="10501" max="10503" width="14.54296875" style="71" customWidth="1"/>
    <col min="10504" max="10506" width="9.26953125" style="71"/>
    <col min="10507" max="10507" width="11" style="71" customWidth="1"/>
    <col min="10508" max="10753" width="9.26953125" style="71"/>
    <col min="10754" max="10754" width="7.7265625" style="71" customWidth="1"/>
    <col min="10755" max="10755" width="14.54296875" style="71" customWidth="1"/>
    <col min="10756" max="10756" width="14.453125" style="71" customWidth="1"/>
    <col min="10757" max="10759" width="14.54296875" style="71" customWidth="1"/>
    <col min="10760" max="10762" width="9.26953125" style="71"/>
    <col min="10763" max="10763" width="11" style="71" customWidth="1"/>
    <col min="10764" max="11009" width="9.26953125" style="71"/>
    <col min="11010" max="11010" width="7.7265625" style="71" customWidth="1"/>
    <col min="11011" max="11011" width="14.54296875" style="71" customWidth="1"/>
    <col min="11012" max="11012" width="14.453125" style="71" customWidth="1"/>
    <col min="11013" max="11015" width="14.54296875" style="71" customWidth="1"/>
    <col min="11016" max="11018" width="9.26953125" style="71"/>
    <col min="11019" max="11019" width="11" style="71" customWidth="1"/>
    <col min="11020" max="11265" width="9.26953125" style="71"/>
    <col min="11266" max="11266" width="7.7265625" style="71" customWidth="1"/>
    <col min="11267" max="11267" width="14.54296875" style="71" customWidth="1"/>
    <col min="11268" max="11268" width="14.453125" style="71" customWidth="1"/>
    <col min="11269" max="11271" width="14.54296875" style="71" customWidth="1"/>
    <col min="11272" max="11274" width="9.26953125" style="71"/>
    <col min="11275" max="11275" width="11" style="71" customWidth="1"/>
    <col min="11276" max="11521" width="9.26953125" style="71"/>
    <col min="11522" max="11522" width="7.7265625" style="71" customWidth="1"/>
    <col min="11523" max="11523" width="14.54296875" style="71" customWidth="1"/>
    <col min="11524" max="11524" width="14.453125" style="71" customWidth="1"/>
    <col min="11525" max="11527" width="14.54296875" style="71" customWidth="1"/>
    <col min="11528" max="11530" width="9.26953125" style="71"/>
    <col min="11531" max="11531" width="11" style="71" customWidth="1"/>
    <col min="11532" max="11777" width="9.26953125" style="71"/>
    <col min="11778" max="11778" width="7.7265625" style="71" customWidth="1"/>
    <col min="11779" max="11779" width="14.54296875" style="71" customWidth="1"/>
    <col min="11780" max="11780" width="14.453125" style="71" customWidth="1"/>
    <col min="11781" max="11783" width="14.54296875" style="71" customWidth="1"/>
    <col min="11784" max="11786" width="9.26953125" style="71"/>
    <col min="11787" max="11787" width="11" style="71" customWidth="1"/>
    <col min="11788" max="12033" width="9.26953125" style="71"/>
    <col min="12034" max="12034" width="7.7265625" style="71" customWidth="1"/>
    <col min="12035" max="12035" width="14.54296875" style="71" customWidth="1"/>
    <col min="12036" max="12036" width="14.453125" style="71" customWidth="1"/>
    <col min="12037" max="12039" width="14.54296875" style="71" customWidth="1"/>
    <col min="12040" max="12042" width="9.26953125" style="71"/>
    <col min="12043" max="12043" width="11" style="71" customWidth="1"/>
    <col min="12044" max="12289" width="9.26953125" style="71"/>
    <col min="12290" max="12290" width="7.7265625" style="71" customWidth="1"/>
    <col min="12291" max="12291" width="14.54296875" style="71" customWidth="1"/>
    <col min="12292" max="12292" width="14.453125" style="71" customWidth="1"/>
    <col min="12293" max="12295" width="14.54296875" style="71" customWidth="1"/>
    <col min="12296" max="12298" width="9.26953125" style="71"/>
    <col min="12299" max="12299" width="11" style="71" customWidth="1"/>
    <col min="12300" max="12545" width="9.26953125" style="71"/>
    <col min="12546" max="12546" width="7.7265625" style="71" customWidth="1"/>
    <col min="12547" max="12547" width="14.54296875" style="71" customWidth="1"/>
    <col min="12548" max="12548" width="14.453125" style="71" customWidth="1"/>
    <col min="12549" max="12551" width="14.54296875" style="71" customWidth="1"/>
    <col min="12552" max="12554" width="9.26953125" style="71"/>
    <col min="12555" max="12555" width="11" style="71" customWidth="1"/>
    <col min="12556" max="12801" width="9.26953125" style="71"/>
    <col min="12802" max="12802" width="7.7265625" style="71" customWidth="1"/>
    <col min="12803" max="12803" width="14.54296875" style="71" customWidth="1"/>
    <col min="12804" max="12804" width="14.453125" style="71" customWidth="1"/>
    <col min="12805" max="12807" width="14.54296875" style="71" customWidth="1"/>
    <col min="12808" max="12810" width="9.26953125" style="71"/>
    <col min="12811" max="12811" width="11" style="71" customWidth="1"/>
    <col min="12812" max="13057" width="9.26953125" style="71"/>
    <col min="13058" max="13058" width="7.7265625" style="71" customWidth="1"/>
    <col min="13059" max="13059" width="14.54296875" style="71" customWidth="1"/>
    <col min="13060" max="13060" width="14.453125" style="71" customWidth="1"/>
    <col min="13061" max="13063" width="14.54296875" style="71" customWidth="1"/>
    <col min="13064" max="13066" width="9.26953125" style="71"/>
    <col min="13067" max="13067" width="11" style="71" customWidth="1"/>
    <col min="13068" max="13313" width="9.26953125" style="71"/>
    <col min="13314" max="13314" width="7.7265625" style="71" customWidth="1"/>
    <col min="13315" max="13315" width="14.54296875" style="71" customWidth="1"/>
    <col min="13316" max="13316" width="14.453125" style="71" customWidth="1"/>
    <col min="13317" max="13319" width="14.54296875" style="71" customWidth="1"/>
    <col min="13320" max="13322" width="9.26953125" style="71"/>
    <col min="13323" max="13323" width="11" style="71" customWidth="1"/>
    <col min="13324" max="13569" width="9.26953125" style="71"/>
    <col min="13570" max="13570" width="7.7265625" style="71" customWidth="1"/>
    <col min="13571" max="13571" width="14.54296875" style="71" customWidth="1"/>
    <col min="13572" max="13572" width="14.453125" style="71" customWidth="1"/>
    <col min="13573" max="13575" width="14.54296875" style="71" customWidth="1"/>
    <col min="13576" max="13578" width="9.26953125" style="71"/>
    <col min="13579" max="13579" width="11" style="71" customWidth="1"/>
    <col min="13580" max="13825" width="9.26953125" style="71"/>
    <col min="13826" max="13826" width="7.7265625" style="71" customWidth="1"/>
    <col min="13827" max="13827" width="14.54296875" style="71" customWidth="1"/>
    <col min="13828" max="13828" width="14.453125" style="71" customWidth="1"/>
    <col min="13829" max="13831" width="14.54296875" style="71" customWidth="1"/>
    <col min="13832" max="13834" width="9.26953125" style="71"/>
    <col min="13835" max="13835" width="11" style="71" customWidth="1"/>
    <col min="13836" max="14081" width="9.26953125" style="71"/>
    <col min="14082" max="14082" width="7.7265625" style="71" customWidth="1"/>
    <col min="14083" max="14083" width="14.54296875" style="71" customWidth="1"/>
    <col min="14084" max="14084" width="14.453125" style="71" customWidth="1"/>
    <col min="14085" max="14087" width="14.54296875" style="71" customWidth="1"/>
    <col min="14088" max="14090" width="9.26953125" style="71"/>
    <col min="14091" max="14091" width="11" style="71" customWidth="1"/>
    <col min="14092" max="14337" width="9.26953125" style="71"/>
    <col min="14338" max="14338" width="7.7265625" style="71" customWidth="1"/>
    <col min="14339" max="14339" width="14.54296875" style="71" customWidth="1"/>
    <col min="14340" max="14340" width="14.453125" style="71" customWidth="1"/>
    <col min="14341" max="14343" width="14.54296875" style="71" customWidth="1"/>
    <col min="14344" max="14346" width="9.26953125" style="71"/>
    <col min="14347" max="14347" width="11" style="71" customWidth="1"/>
    <col min="14348" max="14593" width="9.26953125" style="71"/>
    <col min="14594" max="14594" width="7.7265625" style="71" customWidth="1"/>
    <col min="14595" max="14595" width="14.54296875" style="71" customWidth="1"/>
    <col min="14596" max="14596" width="14.453125" style="71" customWidth="1"/>
    <col min="14597" max="14599" width="14.54296875" style="71" customWidth="1"/>
    <col min="14600" max="14602" width="9.26953125" style="71"/>
    <col min="14603" max="14603" width="11" style="71" customWidth="1"/>
    <col min="14604" max="14849" width="9.26953125" style="71"/>
    <col min="14850" max="14850" width="7.7265625" style="71" customWidth="1"/>
    <col min="14851" max="14851" width="14.54296875" style="71" customWidth="1"/>
    <col min="14852" max="14852" width="14.453125" style="71" customWidth="1"/>
    <col min="14853" max="14855" width="14.54296875" style="71" customWidth="1"/>
    <col min="14856" max="14858" width="9.26953125" style="71"/>
    <col min="14859" max="14859" width="11" style="71" customWidth="1"/>
    <col min="14860" max="15105" width="9.26953125" style="71"/>
    <col min="15106" max="15106" width="7.7265625" style="71" customWidth="1"/>
    <col min="15107" max="15107" width="14.54296875" style="71" customWidth="1"/>
    <col min="15108" max="15108" width="14.453125" style="71" customWidth="1"/>
    <col min="15109" max="15111" width="14.54296875" style="71" customWidth="1"/>
    <col min="15112" max="15114" width="9.26953125" style="71"/>
    <col min="15115" max="15115" width="11" style="71" customWidth="1"/>
    <col min="15116" max="15361" width="9.26953125" style="71"/>
    <col min="15362" max="15362" width="7.7265625" style="71" customWidth="1"/>
    <col min="15363" max="15363" width="14.54296875" style="71" customWidth="1"/>
    <col min="15364" max="15364" width="14.453125" style="71" customWidth="1"/>
    <col min="15365" max="15367" width="14.54296875" style="71" customWidth="1"/>
    <col min="15368" max="15370" width="9.26953125" style="71"/>
    <col min="15371" max="15371" width="11" style="71" customWidth="1"/>
    <col min="15372" max="15617" width="9.26953125" style="71"/>
    <col min="15618" max="15618" width="7.7265625" style="71" customWidth="1"/>
    <col min="15619" max="15619" width="14.54296875" style="71" customWidth="1"/>
    <col min="15620" max="15620" width="14.453125" style="71" customWidth="1"/>
    <col min="15621" max="15623" width="14.54296875" style="71" customWidth="1"/>
    <col min="15624" max="15626" width="9.26953125" style="71"/>
    <col min="15627" max="15627" width="11" style="71" customWidth="1"/>
    <col min="15628" max="15873" width="9.26953125" style="71"/>
    <col min="15874" max="15874" width="7.7265625" style="71" customWidth="1"/>
    <col min="15875" max="15875" width="14.54296875" style="71" customWidth="1"/>
    <col min="15876" max="15876" width="14.453125" style="71" customWidth="1"/>
    <col min="15877" max="15879" width="14.54296875" style="71" customWidth="1"/>
    <col min="15880" max="15882" width="9.26953125" style="71"/>
    <col min="15883" max="15883" width="11" style="71" customWidth="1"/>
    <col min="15884" max="16129" width="9.26953125" style="71"/>
    <col min="16130" max="16130" width="7.7265625" style="71" customWidth="1"/>
    <col min="16131" max="16131" width="14.54296875" style="71" customWidth="1"/>
    <col min="16132" max="16132" width="14.453125" style="71" customWidth="1"/>
    <col min="16133" max="16135" width="14.54296875" style="71" customWidth="1"/>
    <col min="16136" max="16138" width="9.26953125" style="71"/>
    <col min="16139" max="16139" width="11" style="71" customWidth="1"/>
    <col min="16140" max="16384" width="9.26953125" style="71"/>
  </cols>
  <sheetData>
    <row r="1" spans="1:16" x14ac:dyDescent="0.35">
      <c r="A1" s="69"/>
      <c r="B1" s="69"/>
      <c r="C1" s="69"/>
      <c r="D1" s="69"/>
      <c r="E1" s="69"/>
      <c r="F1" s="69"/>
      <c r="G1" s="70"/>
    </row>
    <row r="2" spans="1:16" x14ac:dyDescent="0.35">
      <c r="A2" s="69"/>
      <c r="B2" s="69"/>
      <c r="C2" s="69"/>
      <c r="D2" s="69"/>
      <c r="E2" s="69"/>
      <c r="F2" s="72"/>
      <c r="G2" s="73"/>
    </row>
    <row r="3" spans="1:16" x14ac:dyDescent="0.35">
      <c r="A3" s="69"/>
      <c r="B3" s="69"/>
      <c r="C3" s="69"/>
      <c r="D3" s="69"/>
      <c r="E3" s="69"/>
      <c r="F3" s="72"/>
      <c r="G3" s="73"/>
      <c r="J3" s="115"/>
      <c r="K3" s="115"/>
    </row>
    <row r="4" spans="1:16" ht="21" x14ac:dyDescent="0.5">
      <c r="A4" s="69"/>
      <c r="B4" s="76" t="s">
        <v>35</v>
      </c>
      <c r="C4" s="69"/>
      <c r="D4" s="69"/>
      <c r="E4" s="77"/>
      <c r="F4" s="78"/>
      <c r="G4" s="69"/>
      <c r="J4" s="116"/>
      <c r="K4" s="117"/>
      <c r="L4" s="118"/>
      <c r="N4" s="82"/>
      <c r="O4" s="83"/>
    </row>
    <row r="5" spans="1:16" x14ac:dyDescent="0.35">
      <c r="A5" s="69"/>
      <c r="B5" s="69"/>
      <c r="C5" s="69"/>
      <c r="D5" s="69"/>
      <c r="E5" s="69"/>
      <c r="F5" s="78"/>
      <c r="G5" s="69"/>
      <c r="J5" s="116"/>
      <c r="K5" s="117"/>
      <c r="L5" s="118"/>
      <c r="N5" s="84"/>
      <c r="O5" s="83"/>
    </row>
    <row r="6" spans="1:16" x14ac:dyDescent="0.35">
      <c r="A6" s="69"/>
      <c r="B6" s="85" t="s">
        <v>37</v>
      </c>
      <c r="C6" s="86"/>
      <c r="D6" s="87"/>
      <c r="E6" s="88">
        <v>43952</v>
      </c>
      <c r="F6" s="89"/>
      <c r="G6" s="69"/>
      <c r="J6" s="116"/>
      <c r="K6" s="117"/>
      <c r="L6" s="118"/>
      <c r="N6" s="90"/>
      <c r="O6" s="90"/>
    </row>
    <row r="7" spans="1:16" x14ac:dyDescent="0.35">
      <c r="A7" s="69"/>
      <c r="B7" s="91" t="s">
        <v>39</v>
      </c>
      <c r="C7" s="92"/>
      <c r="E7" s="93">
        <v>120</v>
      </c>
      <c r="F7" s="94" t="s">
        <v>29</v>
      </c>
      <c r="G7" s="69"/>
      <c r="J7" s="116"/>
      <c r="K7" s="117"/>
      <c r="L7" s="118"/>
      <c r="N7" s="95"/>
      <c r="O7" s="95"/>
    </row>
    <row r="8" spans="1:16" x14ac:dyDescent="0.35">
      <c r="A8" s="69"/>
      <c r="B8" s="91" t="s">
        <v>45</v>
      </c>
      <c r="C8" s="92"/>
      <c r="E8" s="97">
        <v>35988.87999999999</v>
      </c>
      <c r="F8" s="94" t="s">
        <v>42</v>
      </c>
      <c r="G8" s="103"/>
      <c r="H8" s="82"/>
      <c r="J8" s="116"/>
      <c r="K8" s="117"/>
      <c r="L8" s="118"/>
      <c r="M8" s="95"/>
      <c r="N8" s="95"/>
      <c r="O8" s="95"/>
      <c r="P8" s="100"/>
    </row>
    <row r="9" spans="1:16" x14ac:dyDescent="0.35">
      <c r="A9" s="69"/>
      <c r="B9" s="91" t="s">
        <v>46</v>
      </c>
      <c r="C9" s="92"/>
      <c r="E9" s="97">
        <v>0</v>
      </c>
      <c r="F9" s="94" t="s">
        <v>42</v>
      </c>
      <c r="G9" s="69"/>
      <c r="J9" s="90"/>
      <c r="K9" s="100"/>
      <c r="L9" s="90"/>
      <c r="M9" s="95"/>
      <c r="N9" s="95"/>
      <c r="O9" s="95"/>
      <c r="P9" s="100"/>
    </row>
    <row r="10" spans="1:16" x14ac:dyDescent="0.35">
      <c r="A10" s="69"/>
      <c r="B10" s="91" t="s">
        <v>55</v>
      </c>
      <c r="C10" s="92"/>
      <c r="E10" s="121">
        <v>1</v>
      </c>
      <c r="F10" s="94"/>
      <c r="G10" s="69"/>
      <c r="J10" s="90"/>
      <c r="K10" s="100"/>
      <c r="L10" s="90"/>
      <c r="M10" s="95"/>
      <c r="N10" s="95"/>
      <c r="O10" s="95"/>
      <c r="P10" s="100"/>
    </row>
    <row r="11" spans="1:16" x14ac:dyDescent="0.35">
      <c r="A11" s="69"/>
      <c r="B11" s="105" t="s">
        <v>47</v>
      </c>
      <c r="C11" s="106"/>
      <c r="D11" s="107"/>
      <c r="E11" s="134">
        <v>4.2999999999999997E-2</v>
      </c>
      <c r="F11" s="108"/>
      <c r="G11" s="109"/>
      <c r="K11" s="104"/>
      <c r="L11" s="104"/>
      <c r="M11" s="95"/>
      <c r="N11" s="95"/>
      <c r="O11" s="95"/>
      <c r="P11" s="100"/>
    </row>
    <row r="12" spans="1:16" x14ac:dyDescent="0.35">
      <c r="A12" s="69"/>
      <c r="B12" s="110"/>
      <c r="C12" s="92"/>
      <c r="E12" s="111"/>
      <c r="F12" s="110"/>
      <c r="G12" s="109"/>
      <c r="K12" s="104"/>
      <c r="L12" s="104"/>
      <c r="M12" s="95"/>
      <c r="N12" s="95"/>
      <c r="O12" s="95"/>
      <c r="P12" s="100"/>
    </row>
    <row r="13" spans="1:16" x14ac:dyDescent="0.35">
      <c r="N13" s="95"/>
      <c r="O13" s="95"/>
      <c r="P13" s="100"/>
    </row>
    <row r="14" spans="1:16" ht="15" thickBot="1" x14ac:dyDescent="0.4">
      <c r="A14" s="112" t="s">
        <v>48</v>
      </c>
      <c r="B14" s="112" t="s">
        <v>49</v>
      </c>
      <c r="C14" s="112" t="s">
        <v>50</v>
      </c>
      <c r="D14" s="112" t="s">
        <v>51</v>
      </c>
      <c r="E14" s="112" t="s">
        <v>52</v>
      </c>
      <c r="F14" s="112" t="s">
        <v>53</v>
      </c>
      <c r="G14" s="112" t="s">
        <v>54</v>
      </c>
      <c r="N14" s="95"/>
      <c r="O14" s="95"/>
      <c r="P14" s="100"/>
    </row>
    <row r="15" spans="1:16" x14ac:dyDescent="0.35">
      <c r="A15" s="113">
        <f>E6</f>
        <v>43952</v>
      </c>
      <c r="B15" s="92">
        <v>1</v>
      </c>
      <c r="C15" s="78">
        <f>E8</f>
        <v>35988.87999999999</v>
      </c>
      <c r="D15" s="114">
        <f>ROUND(C15*$E$11/12,2)</f>
        <v>128.96</v>
      </c>
      <c r="E15" s="114">
        <f>F15-D15</f>
        <v>240.55999999999997</v>
      </c>
      <c r="F15" s="114">
        <f>ROUND(PMT($E$11/12,E7,-E8,E9),2)</f>
        <v>369.52</v>
      </c>
      <c r="G15" s="114">
        <f>C15-E15</f>
        <v>35748.319999999992</v>
      </c>
      <c r="N15" s="95"/>
      <c r="O15" s="95"/>
      <c r="P15" s="100"/>
    </row>
    <row r="16" spans="1:16" x14ac:dyDescent="0.35">
      <c r="A16" s="113">
        <f>EDATE(A15,1)</f>
        <v>43983</v>
      </c>
      <c r="B16" s="92">
        <v>2</v>
      </c>
      <c r="C16" s="78">
        <f>G15</f>
        <v>35748.319999999992</v>
      </c>
      <c r="D16" s="114">
        <f t="shared" ref="D16" si="0">ROUND(C16*$E$11/12,2)</f>
        <v>128.1</v>
      </c>
      <c r="E16" s="114">
        <f>F16-D16</f>
        <v>241.42</v>
      </c>
      <c r="F16" s="114">
        <f>F15</f>
        <v>369.52</v>
      </c>
      <c r="G16" s="114">
        <f t="shared" ref="G16" si="1">C16-E16</f>
        <v>35506.899999999994</v>
      </c>
      <c r="N16" s="95"/>
      <c r="O16" s="95"/>
      <c r="P16" s="100"/>
    </row>
    <row r="17" spans="1:16" x14ac:dyDescent="0.35">
      <c r="A17" s="113">
        <f>EDATE(A16,1)</f>
        <v>44013</v>
      </c>
      <c r="B17" s="92">
        <v>3</v>
      </c>
      <c r="C17" s="78">
        <f>G16</f>
        <v>35506.899999999994</v>
      </c>
      <c r="D17" s="114">
        <f t="shared" ref="D17:D73" si="2">ROUND(C17*$E$11/12,2)</f>
        <v>127.23</v>
      </c>
      <c r="E17" s="114">
        <f>F17-D17</f>
        <v>242.28999999999996</v>
      </c>
      <c r="F17" s="114">
        <f t="shared" ref="F17:F80" si="3">F16</f>
        <v>369.52</v>
      </c>
      <c r="G17" s="114">
        <f t="shared" ref="G17:G73" si="4">C17-E17</f>
        <v>35264.609999999993</v>
      </c>
      <c r="N17" s="95"/>
      <c r="O17" s="95"/>
      <c r="P17" s="100"/>
    </row>
    <row r="18" spans="1:16" x14ac:dyDescent="0.35">
      <c r="A18" s="113">
        <f t="shared" ref="A18:A81" si="5">EDATE(A17,1)</f>
        <v>44044</v>
      </c>
      <c r="B18" s="92">
        <v>4</v>
      </c>
      <c r="C18" s="78">
        <f t="shared" ref="C18:C73" si="6">G17</f>
        <v>35264.609999999993</v>
      </c>
      <c r="D18" s="114">
        <f t="shared" si="2"/>
        <v>126.36</v>
      </c>
      <c r="E18" s="114">
        <f t="shared" ref="E18:E73" si="7">F18-D18</f>
        <v>243.15999999999997</v>
      </c>
      <c r="F18" s="114">
        <f t="shared" si="3"/>
        <v>369.52</v>
      </c>
      <c r="G18" s="114">
        <f t="shared" si="4"/>
        <v>35021.44999999999</v>
      </c>
      <c r="N18" s="95"/>
      <c r="O18" s="95"/>
      <c r="P18" s="100"/>
    </row>
    <row r="19" spans="1:16" x14ac:dyDescent="0.35">
      <c r="A19" s="113">
        <f t="shared" si="5"/>
        <v>44075</v>
      </c>
      <c r="B19" s="92">
        <v>5</v>
      </c>
      <c r="C19" s="78">
        <f t="shared" si="6"/>
        <v>35021.44999999999</v>
      </c>
      <c r="D19" s="114">
        <f t="shared" si="2"/>
        <v>125.49</v>
      </c>
      <c r="E19" s="114">
        <f t="shared" si="7"/>
        <v>244.02999999999997</v>
      </c>
      <c r="F19" s="114">
        <f t="shared" si="3"/>
        <v>369.52</v>
      </c>
      <c r="G19" s="114">
        <f t="shared" si="4"/>
        <v>34777.419999999991</v>
      </c>
      <c r="N19" s="95"/>
      <c r="O19" s="95"/>
      <c r="P19" s="100"/>
    </row>
    <row r="20" spans="1:16" x14ac:dyDescent="0.35">
      <c r="A20" s="113">
        <f t="shared" si="5"/>
        <v>44105</v>
      </c>
      <c r="B20" s="92">
        <v>6</v>
      </c>
      <c r="C20" s="78">
        <f t="shared" si="6"/>
        <v>34777.419999999991</v>
      </c>
      <c r="D20" s="114">
        <f t="shared" si="2"/>
        <v>124.62</v>
      </c>
      <c r="E20" s="114">
        <f t="shared" si="7"/>
        <v>244.89999999999998</v>
      </c>
      <c r="F20" s="114">
        <f t="shared" si="3"/>
        <v>369.52</v>
      </c>
      <c r="G20" s="114">
        <f t="shared" si="4"/>
        <v>34532.51999999999</v>
      </c>
      <c r="K20" s="104"/>
      <c r="L20" s="104"/>
      <c r="M20" s="95"/>
      <c r="N20" s="95"/>
      <c r="O20" s="95"/>
      <c r="P20" s="100"/>
    </row>
    <row r="21" spans="1:16" x14ac:dyDescent="0.35">
      <c r="A21" s="113">
        <f t="shared" si="5"/>
        <v>44136</v>
      </c>
      <c r="B21" s="92">
        <v>7</v>
      </c>
      <c r="C21" s="78">
        <f t="shared" si="6"/>
        <v>34532.51999999999</v>
      </c>
      <c r="D21" s="114">
        <f t="shared" si="2"/>
        <v>123.74</v>
      </c>
      <c r="E21" s="114">
        <f t="shared" si="7"/>
        <v>245.77999999999997</v>
      </c>
      <c r="F21" s="114">
        <f t="shared" si="3"/>
        <v>369.52</v>
      </c>
      <c r="G21" s="114">
        <f t="shared" si="4"/>
        <v>34286.739999999991</v>
      </c>
      <c r="K21" s="104"/>
      <c r="L21" s="104"/>
      <c r="M21" s="95"/>
      <c r="N21" s="95"/>
      <c r="O21" s="95"/>
      <c r="P21" s="100"/>
    </row>
    <row r="22" spans="1:16" x14ac:dyDescent="0.35">
      <c r="A22" s="113">
        <f>EDATE(A21,1)</f>
        <v>44166</v>
      </c>
      <c r="B22" s="92">
        <v>8</v>
      </c>
      <c r="C22" s="78">
        <f t="shared" si="6"/>
        <v>34286.739999999991</v>
      </c>
      <c r="D22" s="114">
        <f t="shared" si="2"/>
        <v>122.86</v>
      </c>
      <c r="E22" s="114">
        <f t="shared" si="7"/>
        <v>246.65999999999997</v>
      </c>
      <c r="F22" s="114">
        <f t="shared" si="3"/>
        <v>369.52</v>
      </c>
      <c r="G22" s="114">
        <f t="shared" si="4"/>
        <v>34040.079999999987</v>
      </c>
      <c r="K22" s="104"/>
      <c r="L22" s="104"/>
      <c r="M22" s="95"/>
      <c r="N22" s="95"/>
      <c r="O22" s="95"/>
      <c r="P22" s="100"/>
    </row>
    <row r="23" spans="1:16" x14ac:dyDescent="0.35">
      <c r="A23" s="113">
        <f t="shared" si="5"/>
        <v>44197</v>
      </c>
      <c r="B23" s="92">
        <v>9</v>
      </c>
      <c r="C23" s="78">
        <f t="shared" si="6"/>
        <v>34040.079999999987</v>
      </c>
      <c r="D23" s="114">
        <f t="shared" si="2"/>
        <v>121.98</v>
      </c>
      <c r="E23" s="114">
        <f t="shared" si="7"/>
        <v>247.53999999999996</v>
      </c>
      <c r="F23" s="114">
        <f t="shared" si="3"/>
        <v>369.52</v>
      </c>
      <c r="G23" s="114">
        <f t="shared" si="4"/>
        <v>33792.539999999986</v>
      </c>
      <c r="K23" s="104"/>
      <c r="L23" s="104"/>
      <c r="M23" s="95"/>
      <c r="N23" s="95"/>
      <c r="O23" s="95"/>
      <c r="P23" s="100"/>
    </row>
    <row r="24" spans="1:16" x14ac:dyDescent="0.35">
      <c r="A24" s="113">
        <f t="shared" si="5"/>
        <v>44228</v>
      </c>
      <c r="B24" s="92">
        <v>10</v>
      </c>
      <c r="C24" s="78">
        <f t="shared" si="6"/>
        <v>33792.539999999986</v>
      </c>
      <c r="D24" s="114">
        <f t="shared" si="2"/>
        <v>121.09</v>
      </c>
      <c r="E24" s="114">
        <f t="shared" si="7"/>
        <v>248.42999999999998</v>
      </c>
      <c r="F24" s="114">
        <f t="shared" si="3"/>
        <v>369.52</v>
      </c>
      <c r="G24" s="114">
        <f t="shared" si="4"/>
        <v>33544.109999999986</v>
      </c>
    </row>
    <row r="25" spans="1:16" x14ac:dyDescent="0.35">
      <c r="A25" s="113">
        <f t="shared" si="5"/>
        <v>44256</v>
      </c>
      <c r="B25" s="92">
        <v>11</v>
      </c>
      <c r="C25" s="78">
        <f t="shared" si="6"/>
        <v>33544.109999999986</v>
      </c>
      <c r="D25" s="114">
        <f t="shared" si="2"/>
        <v>120.2</v>
      </c>
      <c r="E25" s="114">
        <f t="shared" si="7"/>
        <v>249.32</v>
      </c>
      <c r="F25" s="114">
        <f t="shared" si="3"/>
        <v>369.52</v>
      </c>
      <c r="G25" s="114">
        <f t="shared" si="4"/>
        <v>33294.789999999986</v>
      </c>
    </row>
    <row r="26" spans="1:16" x14ac:dyDescent="0.35">
      <c r="A26" s="113">
        <f t="shared" si="5"/>
        <v>44287</v>
      </c>
      <c r="B26" s="92">
        <v>12</v>
      </c>
      <c r="C26" s="78">
        <f t="shared" si="6"/>
        <v>33294.789999999986</v>
      </c>
      <c r="D26" s="114">
        <f t="shared" si="2"/>
        <v>119.31</v>
      </c>
      <c r="E26" s="114">
        <f t="shared" si="7"/>
        <v>250.20999999999998</v>
      </c>
      <c r="F26" s="114">
        <f t="shared" si="3"/>
        <v>369.52</v>
      </c>
      <c r="G26" s="114">
        <f t="shared" si="4"/>
        <v>33044.579999999987</v>
      </c>
    </row>
    <row r="27" spans="1:16" x14ac:dyDescent="0.35">
      <c r="A27" s="113">
        <f t="shared" si="5"/>
        <v>44317</v>
      </c>
      <c r="B27" s="92">
        <v>13</v>
      </c>
      <c r="C27" s="78">
        <f t="shared" si="6"/>
        <v>33044.579999999987</v>
      </c>
      <c r="D27" s="114">
        <f t="shared" si="2"/>
        <v>118.41</v>
      </c>
      <c r="E27" s="114">
        <f t="shared" si="7"/>
        <v>251.10999999999999</v>
      </c>
      <c r="F27" s="114">
        <f t="shared" si="3"/>
        <v>369.52</v>
      </c>
      <c r="G27" s="114">
        <f t="shared" si="4"/>
        <v>32793.469999999987</v>
      </c>
    </row>
    <row r="28" spans="1:16" x14ac:dyDescent="0.35">
      <c r="A28" s="113">
        <f t="shared" si="5"/>
        <v>44348</v>
      </c>
      <c r="B28" s="92">
        <v>14</v>
      </c>
      <c r="C28" s="78">
        <f t="shared" si="6"/>
        <v>32793.469999999987</v>
      </c>
      <c r="D28" s="114">
        <f t="shared" si="2"/>
        <v>117.51</v>
      </c>
      <c r="E28" s="114">
        <f t="shared" si="7"/>
        <v>252.01</v>
      </c>
      <c r="F28" s="114">
        <f t="shared" si="3"/>
        <v>369.52</v>
      </c>
      <c r="G28" s="114">
        <f t="shared" si="4"/>
        <v>32541.459999999988</v>
      </c>
    </row>
    <row r="29" spans="1:16" x14ac:dyDescent="0.35">
      <c r="A29" s="113">
        <f t="shared" si="5"/>
        <v>44378</v>
      </c>
      <c r="B29" s="92">
        <v>15</v>
      </c>
      <c r="C29" s="78">
        <f t="shared" si="6"/>
        <v>32541.459999999988</v>
      </c>
      <c r="D29" s="114">
        <f t="shared" si="2"/>
        <v>116.61</v>
      </c>
      <c r="E29" s="114">
        <f t="shared" si="7"/>
        <v>252.90999999999997</v>
      </c>
      <c r="F29" s="114">
        <f t="shared" si="3"/>
        <v>369.52</v>
      </c>
      <c r="G29" s="114">
        <f t="shared" si="4"/>
        <v>32288.549999999988</v>
      </c>
    </row>
    <row r="30" spans="1:16" x14ac:dyDescent="0.35">
      <c r="A30" s="113">
        <f t="shared" si="5"/>
        <v>44409</v>
      </c>
      <c r="B30" s="92">
        <v>16</v>
      </c>
      <c r="C30" s="78">
        <f t="shared" si="6"/>
        <v>32288.549999999988</v>
      </c>
      <c r="D30" s="114">
        <f t="shared" si="2"/>
        <v>115.7</v>
      </c>
      <c r="E30" s="114">
        <f t="shared" si="7"/>
        <v>253.82</v>
      </c>
      <c r="F30" s="114">
        <f t="shared" si="3"/>
        <v>369.52</v>
      </c>
      <c r="G30" s="114">
        <f t="shared" si="4"/>
        <v>32034.729999999989</v>
      </c>
    </row>
    <row r="31" spans="1:16" x14ac:dyDescent="0.35">
      <c r="A31" s="113">
        <f t="shared" si="5"/>
        <v>44440</v>
      </c>
      <c r="B31" s="92">
        <v>17</v>
      </c>
      <c r="C31" s="78">
        <f t="shared" si="6"/>
        <v>32034.729999999989</v>
      </c>
      <c r="D31" s="114">
        <f t="shared" si="2"/>
        <v>114.79</v>
      </c>
      <c r="E31" s="114">
        <f t="shared" si="7"/>
        <v>254.72999999999996</v>
      </c>
      <c r="F31" s="114">
        <f t="shared" si="3"/>
        <v>369.52</v>
      </c>
      <c r="G31" s="114">
        <f t="shared" si="4"/>
        <v>31779.999999999989</v>
      </c>
    </row>
    <row r="32" spans="1:16" x14ac:dyDescent="0.35">
      <c r="A32" s="113">
        <f t="shared" si="5"/>
        <v>44470</v>
      </c>
      <c r="B32" s="92">
        <v>18</v>
      </c>
      <c r="C32" s="78">
        <f t="shared" si="6"/>
        <v>31779.999999999989</v>
      </c>
      <c r="D32" s="114">
        <f t="shared" si="2"/>
        <v>113.88</v>
      </c>
      <c r="E32" s="114">
        <f t="shared" si="7"/>
        <v>255.64</v>
      </c>
      <c r="F32" s="114">
        <f t="shared" si="3"/>
        <v>369.52</v>
      </c>
      <c r="G32" s="114">
        <f t="shared" si="4"/>
        <v>31524.35999999999</v>
      </c>
    </row>
    <row r="33" spans="1:7" x14ac:dyDescent="0.35">
      <c r="A33" s="113">
        <f t="shared" si="5"/>
        <v>44501</v>
      </c>
      <c r="B33" s="92">
        <v>19</v>
      </c>
      <c r="C33" s="78">
        <f t="shared" si="6"/>
        <v>31524.35999999999</v>
      </c>
      <c r="D33" s="114">
        <f t="shared" si="2"/>
        <v>112.96</v>
      </c>
      <c r="E33" s="114">
        <f t="shared" si="7"/>
        <v>256.56</v>
      </c>
      <c r="F33" s="114">
        <f t="shared" si="3"/>
        <v>369.52</v>
      </c>
      <c r="G33" s="114">
        <f t="shared" si="4"/>
        <v>31267.799999999988</v>
      </c>
    </row>
    <row r="34" spans="1:7" x14ac:dyDescent="0.35">
      <c r="A34" s="113">
        <f t="shared" si="5"/>
        <v>44531</v>
      </c>
      <c r="B34" s="92">
        <v>20</v>
      </c>
      <c r="C34" s="78">
        <f t="shared" si="6"/>
        <v>31267.799999999988</v>
      </c>
      <c r="D34" s="114">
        <f t="shared" si="2"/>
        <v>112.04</v>
      </c>
      <c r="E34" s="114">
        <f t="shared" si="7"/>
        <v>257.47999999999996</v>
      </c>
      <c r="F34" s="114">
        <f t="shared" si="3"/>
        <v>369.52</v>
      </c>
      <c r="G34" s="114">
        <f t="shared" si="4"/>
        <v>31010.319999999989</v>
      </c>
    </row>
    <row r="35" spans="1:7" x14ac:dyDescent="0.35">
      <c r="A35" s="113">
        <f t="shared" si="5"/>
        <v>44562</v>
      </c>
      <c r="B35" s="92">
        <v>21</v>
      </c>
      <c r="C35" s="78">
        <f t="shared" si="6"/>
        <v>31010.319999999989</v>
      </c>
      <c r="D35" s="114">
        <f t="shared" si="2"/>
        <v>111.12</v>
      </c>
      <c r="E35" s="114">
        <f t="shared" si="7"/>
        <v>258.39999999999998</v>
      </c>
      <c r="F35" s="114">
        <f t="shared" si="3"/>
        <v>369.52</v>
      </c>
      <c r="G35" s="114">
        <f t="shared" si="4"/>
        <v>30751.919999999987</v>
      </c>
    </row>
    <row r="36" spans="1:7" x14ac:dyDescent="0.35">
      <c r="A36" s="113">
        <f t="shared" si="5"/>
        <v>44593</v>
      </c>
      <c r="B36" s="92">
        <v>22</v>
      </c>
      <c r="C36" s="78">
        <f t="shared" si="6"/>
        <v>30751.919999999987</v>
      </c>
      <c r="D36" s="114">
        <f t="shared" si="2"/>
        <v>110.19</v>
      </c>
      <c r="E36" s="114">
        <f t="shared" si="7"/>
        <v>259.33</v>
      </c>
      <c r="F36" s="114">
        <f t="shared" si="3"/>
        <v>369.52</v>
      </c>
      <c r="G36" s="114">
        <f t="shared" si="4"/>
        <v>30492.589999999986</v>
      </c>
    </row>
    <row r="37" spans="1:7" x14ac:dyDescent="0.35">
      <c r="A37" s="113">
        <f t="shared" si="5"/>
        <v>44621</v>
      </c>
      <c r="B37" s="92">
        <v>23</v>
      </c>
      <c r="C37" s="78">
        <f t="shared" si="6"/>
        <v>30492.589999999986</v>
      </c>
      <c r="D37" s="114">
        <f t="shared" si="2"/>
        <v>109.27</v>
      </c>
      <c r="E37" s="114">
        <f t="shared" si="7"/>
        <v>260.25</v>
      </c>
      <c r="F37" s="114">
        <f t="shared" si="3"/>
        <v>369.52</v>
      </c>
      <c r="G37" s="114">
        <f t="shared" si="4"/>
        <v>30232.339999999986</v>
      </c>
    </row>
    <row r="38" spans="1:7" x14ac:dyDescent="0.35">
      <c r="A38" s="113">
        <f t="shared" si="5"/>
        <v>44652</v>
      </c>
      <c r="B38" s="92">
        <v>24</v>
      </c>
      <c r="C38" s="78">
        <f t="shared" si="6"/>
        <v>30232.339999999986</v>
      </c>
      <c r="D38" s="114">
        <f t="shared" si="2"/>
        <v>108.33</v>
      </c>
      <c r="E38" s="114">
        <f t="shared" si="7"/>
        <v>261.19</v>
      </c>
      <c r="F38" s="114">
        <f t="shared" si="3"/>
        <v>369.52</v>
      </c>
      <c r="G38" s="114">
        <f t="shared" si="4"/>
        <v>29971.149999999987</v>
      </c>
    </row>
    <row r="39" spans="1:7" x14ac:dyDescent="0.35">
      <c r="A39" s="113">
        <f t="shared" si="5"/>
        <v>44682</v>
      </c>
      <c r="B39" s="92">
        <v>25</v>
      </c>
      <c r="C39" s="78">
        <f t="shared" si="6"/>
        <v>29971.149999999987</v>
      </c>
      <c r="D39" s="114">
        <f t="shared" si="2"/>
        <v>107.4</v>
      </c>
      <c r="E39" s="114">
        <f t="shared" si="7"/>
        <v>262.12</v>
      </c>
      <c r="F39" s="114">
        <f t="shared" si="3"/>
        <v>369.52</v>
      </c>
      <c r="G39" s="114">
        <f t="shared" si="4"/>
        <v>29709.029999999988</v>
      </c>
    </row>
    <row r="40" spans="1:7" x14ac:dyDescent="0.35">
      <c r="A40" s="113">
        <f t="shared" si="5"/>
        <v>44713</v>
      </c>
      <c r="B40" s="92">
        <v>26</v>
      </c>
      <c r="C40" s="78">
        <f t="shared" si="6"/>
        <v>29709.029999999988</v>
      </c>
      <c r="D40" s="114">
        <f t="shared" si="2"/>
        <v>106.46</v>
      </c>
      <c r="E40" s="114">
        <f t="shared" si="7"/>
        <v>263.06</v>
      </c>
      <c r="F40" s="114">
        <f t="shared" si="3"/>
        <v>369.52</v>
      </c>
      <c r="G40" s="114">
        <f t="shared" si="4"/>
        <v>29445.969999999987</v>
      </c>
    </row>
    <row r="41" spans="1:7" x14ac:dyDescent="0.35">
      <c r="A41" s="113">
        <f t="shared" si="5"/>
        <v>44743</v>
      </c>
      <c r="B41" s="92">
        <v>27</v>
      </c>
      <c r="C41" s="78">
        <f t="shared" si="6"/>
        <v>29445.969999999987</v>
      </c>
      <c r="D41" s="114">
        <f t="shared" si="2"/>
        <v>105.51</v>
      </c>
      <c r="E41" s="114">
        <f t="shared" si="7"/>
        <v>264.01</v>
      </c>
      <c r="F41" s="114">
        <f t="shared" si="3"/>
        <v>369.52</v>
      </c>
      <c r="G41" s="114">
        <f t="shared" si="4"/>
        <v>29181.959999999988</v>
      </c>
    </row>
    <row r="42" spans="1:7" x14ac:dyDescent="0.35">
      <c r="A42" s="113">
        <f t="shared" si="5"/>
        <v>44774</v>
      </c>
      <c r="B42" s="92">
        <v>28</v>
      </c>
      <c r="C42" s="78">
        <f t="shared" si="6"/>
        <v>29181.959999999988</v>
      </c>
      <c r="D42" s="114">
        <f t="shared" si="2"/>
        <v>104.57</v>
      </c>
      <c r="E42" s="114">
        <f t="shared" si="7"/>
        <v>264.95</v>
      </c>
      <c r="F42" s="114">
        <f t="shared" si="3"/>
        <v>369.52</v>
      </c>
      <c r="G42" s="114">
        <f t="shared" si="4"/>
        <v>28917.009999999987</v>
      </c>
    </row>
    <row r="43" spans="1:7" x14ac:dyDescent="0.35">
      <c r="A43" s="113">
        <f t="shared" si="5"/>
        <v>44805</v>
      </c>
      <c r="B43" s="92">
        <v>29</v>
      </c>
      <c r="C43" s="78">
        <f t="shared" si="6"/>
        <v>28917.009999999987</v>
      </c>
      <c r="D43" s="114">
        <f t="shared" si="2"/>
        <v>103.62</v>
      </c>
      <c r="E43" s="114">
        <f t="shared" si="7"/>
        <v>265.89999999999998</v>
      </c>
      <c r="F43" s="114">
        <f t="shared" si="3"/>
        <v>369.52</v>
      </c>
      <c r="G43" s="114">
        <f t="shared" si="4"/>
        <v>28651.109999999986</v>
      </c>
    </row>
    <row r="44" spans="1:7" x14ac:dyDescent="0.35">
      <c r="A44" s="113">
        <f t="shared" si="5"/>
        <v>44835</v>
      </c>
      <c r="B44" s="92">
        <v>30</v>
      </c>
      <c r="C44" s="78">
        <f t="shared" si="6"/>
        <v>28651.109999999986</v>
      </c>
      <c r="D44" s="114">
        <f t="shared" si="2"/>
        <v>102.67</v>
      </c>
      <c r="E44" s="114">
        <f t="shared" si="7"/>
        <v>266.84999999999997</v>
      </c>
      <c r="F44" s="114">
        <f t="shared" si="3"/>
        <v>369.52</v>
      </c>
      <c r="G44" s="114">
        <f t="shared" si="4"/>
        <v>28384.259999999987</v>
      </c>
    </row>
    <row r="45" spans="1:7" x14ac:dyDescent="0.35">
      <c r="A45" s="113">
        <f t="shared" si="5"/>
        <v>44866</v>
      </c>
      <c r="B45" s="92">
        <v>31</v>
      </c>
      <c r="C45" s="78">
        <f t="shared" si="6"/>
        <v>28384.259999999987</v>
      </c>
      <c r="D45" s="114">
        <f t="shared" si="2"/>
        <v>101.71</v>
      </c>
      <c r="E45" s="114">
        <f t="shared" si="7"/>
        <v>267.81</v>
      </c>
      <c r="F45" s="114">
        <f t="shared" si="3"/>
        <v>369.52</v>
      </c>
      <c r="G45" s="114">
        <f t="shared" si="4"/>
        <v>28116.449999999986</v>
      </c>
    </row>
    <row r="46" spans="1:7" x14ac:dyDescent="0.35">
      <c r="A46" s="113">
        <f t="shared" si="5"/>
        <v>44896</v>
      </c>
      <c r="B46" s="92">
        <v>32</v>
      </c>
      <c r="C46" s="78">
        <f t="shared" si="6"/>
        <v>28116.449999999986</v>
      </c>
      <c r="D46" s="114">
        <f t="shared" si="2"/>
        <v>100.75</v>
      </c>
      <c r="E46" s="114">
        <f t="shared" si="7"/>
        <v>268.77</v>
      </c>
      <c r="F46" s="114">
        <f t="shared" si="3"/>
        <v>369.52</v>
      </c>
      <c r="G46" s="114">
        <f t="shared" si="4"/>
        <v>27847.679999999986</v>
      </c>
    </row>
    <row r="47" spans="1:7" x14ac:dyDescent="0.35">
      <c r="A47" s="113">
        <f t="shared" si="5"/>
        <v>44927</v>
      </c>
      <c r="B47" s="92">
        <v>33</v>
      </c>
      <c r="C47" s="78">
        <f t="shared" si="6"/>
        <v>27847.679999999986</v>
      </c>
      <c r="D47" s="114">
        <f t="shared" si="2"/>
        <v>99.79</v>
      </c>
      <c r="E47" s="114">
        <f t="shared" si="7"/>
        <v>269.72999999999996</v>
      </c>
      <c r="F47" s="114">
        <f t="shared" si="3"/>
        <v>369.52</v>
      </c>
      <c r="G47" s="114">
        <f t="shared" si="4"/>
        <v>27577.949999999986</v>
      </c>
    </row>
    <row r="48" spans="1:7" x14ac:dyDescent="0.35">
      <c r="A48" s="113">
        <f t="shared" si="5"/>
        <v>44958</v>
      </c>
      <c r="B48" s="92">
        <v>34</v>
      </c>
      <c r="C48" s="78">
        <f t="shared" si="6"/>
        <v>27577.949999999986</v>
      </c>
      <c r="D48" s="114">
        <f t="shared" si="2"/>
        <v>98.82</v>
      </c>
      <c r="E48" s="114">
        <f t="shared" si="7"/>
        <v>270.7</v>
      </c>
      <c r="F48" s="114">
        <f t="shared" si="3"/>
        <v>369.52</v>
      </c>
      <c r="G48" s="114">
        <f t="shared" si="4"/>
        <v>27307.249999999985</v>
      </c>
    </row>
    <row r="49" spans="1:7" x14ac:dyDescent="0.35">
      <c r="A49" s="113">
        <f t="shared" si="5"/>
        <v>44986</v>
      </c>
      <c r="B49" s="92">
        <v>35</v>
      </c>
      <c r="C49" s="78">
        <f t="shared" si="6"/>
        <v>27307.249999999985</v>
      </c>
      <c r="D49" s="114">
        <f t="shared" si="2"/>
        <v>97.85</v>
      </c>
      <c r="E49" s="114">
        <f t="shared" si="7"/>
        <v>271.66999999999996</v>
      </c>
      <c r="F49" s="114">
        <f t="shared" si="3"/>
        <v>369.52</v>
      </c>
      <c r="G49" s="114">
        <f t="shared" si="4"/>
        <v>27035.579999999987</v>
      </c>
    </row>
    <row r="50" spans="1:7" x14ac:dyDescent="0.35">
      <c r="A50" s="113">
        <f t="shared" si="5"/>
        <v>45017</v>
      </c>
      <c r="B50" s="92">
        <v>36</v>
      </c>
      <c r="C50" s="78">
        <f t="shared" si="6"/>
        <v>27035.579999999987</v>
      </c>
      <c r="D50" s="114">
        <f t="shared" si="2"/>
        <v>96.88</v>
      </c>
      <c r="E50" s="114">
        <f t="shared" si="7"/>
        <v>272.64</v>
      </c>
      <c r="F50" s="114">
        <f t="shared" si="3"/>
        <v>369.52</v>
      </c>
      <c r="G50" s="114">
        <f t="shared" si="4"/>
        <v>26762.939999999988</v>
      </c>
    </row>
    <row r="51" spans="1:7" x14ac:dyDescent="0.35">
      <c r="A51" s="113">
        <f t="shared" si="5"/>
        <v>45047</v>
      </c>
      <c r="B51" s="92">
        <v>37</v>
      </c>
      <c r="C51" s="78">
        <f t="shared" si="6"/>
        <v>26762.939999999988</v>
      </c>
      <c r="D51" s="114">
        <f t="shared" si="2"/>
        <v>95.9</v>
      </c>
      <c r="E51" s="114">
        <f t="shared" si="7"/>
        <v>273.62</v>
      </c>
      <c r="F51" s="114">
        <f t="shared" si="3"/>
        <v>369.52</v>
      </c>
      <c r="G51" s="114">
        <f t="shared" si="4"/>
        <v>26489.319999999989</v>
      </c>
    </row>
    <row r="52" spans="1:7" x14ac:dyDescent="0.35">
      <c r="A52" s="113">
        <f t="shared" si="5"/>
        <v>45078</v>
      </c>
      <c r="B52" s="92">
        <v>38</v>
      </c>
      <c r="C52" s="78">
        <f t="shared" si="6"/>
        <v>26489.319999999989</v>
      </c>
      <c r="D52" s="114">
        <f t="shared" si="2"/>
        <v>94.92</v>
      </c>
      <c r="E52" s="114">
        <f t="shared" si="7"/>
        <v>274.59999999999997</v>
      </c>
      <c r="F52" s="114">
        <f t="shared" si="3"/>
        <v>369.52</v>
      </c>
      <c r="G52" s="114">
        <f t="shared" si="4"/>
        <v>26214.71999999999</v>
      </c>
    </row>
    <row r="53" spans="1:7" x14ac:dyDescent="0.35">
      <c r="A53" s="113">
        <f t="shared" si="5"/>
        <v>45108</v>
      </c>
      <c r="B53" s="92">
        <v>39</v>
      </c>
      <c r="C53" s="78">
        <f t="shared" si="6"/>
        <v>26214.71999999999</v>
      </c>
      <c r="D53" s="114">
        <f t="shared" si="2"/>
        <v>93.94</v>
      </c>
      <c r="E53" s="114">
        <f t="shared" si="7"/>
        <v>275.58</v>
      </c>
      <c r="F53" s="114">
        <f t="shared" si="3"/>
        <v>369.52</v>
      </c>
      <c r="G53" s="114">
        <f t="shared" si="4"/>
        <v>25939.139999999989</v>
      </c>
    </row>
    <row r="54" spans="1:7" x14ac:dyDescent="0.35">
      <c r="A54" s="113">
        <f t="shared" si="5"/>
        <v>45139</v>
      </c>
      <c r="B54" s="92">
        <v>40</v>
      </c>
      <c r="C54" s="78">
        <f t="shared" si="6"/>
        <v>25939.139999999989</v>
      </c>
      <c r="D54" s="114">
        <f t="shared" si="2"/>
        <v>92.95</v>
      </c>
      <c r="E54" s="114">
        <f t="shared" si="7"/>
        <v>276.57</v>
      </c>
      <c r="F54" s="114">
        <f t="shared" si="3"/>
        <v>369.52</v>
      </c>
      <c r="G54" s="114">
        <f t="shared" si="4"/>
        <v>25662.569999999989</v>
      </c>
    </row>
    <row r="55" spans="1:7" x14ac:dyDescent="0.35">
      <c r="A55" s="113">
        <f t="shared" si="5"/>
        <v>45170</v>
      </c>
      <c r="B55" s="92">
        <v>41</v>
      </c>
      <c r="C55" s="78">
        <f t="shared" si="6"/>
        <v>25662.569999999989</v>
      </c>
      <c r="D55" s="114">
        <f t="shared" si="2"/>
        <v>91.96</v>
      </c>
      <c r="E55" s="114">
        <f t="shared" si="7"/>
        <v>277.56</v>
      </c>
      <c r="F55" s="114">
        <f t="shared" si="3"/>
        <v>369.52</v>
      </c>
      <c r="G55" s="114">
        <f t="shared" si="4"/>
        <v>25385.009999999987</v>
      </c>
    </row>
    <row r="56" spans="1:7" x14ac:dyDescent="0.35">
      <c r="A56" s="113">
        <f t="shared" si="5"/>
        <v>45200</v>
      </c>
      <c r="B56" s="92">
        <v>42</v>
      </c>
      <c r="C56" s="78">
        <f t="shared" si="6"/>
        <v>25385.009999999987</v>
      </c>
      <c r="D56" s="114">
        <f t="shared" si="2"/>
        <v>90.96</v>
      </c>
      <c r="E56" s="114">
        <f t="shared" si="7"/>
        <v>278.56</v>
      </c>
      <c r="F56" s="114">
        <f t="shared" si="3"/>
        <v>369.52</v>
      </c>
      <c r="G56" s="114">
        <f t="shared" si="4"/>
        <v>25106.449999999986</v>
      </c>
    </row>
    <row r="57" spans="1:7" x14ac:dyDescent="0.35">
      <c r="A57" s="113">
        <f t="shared" si="5"/>
        <v>45231</v>
      </c>
      <c r="B57" s="92">
        <v>43</v>
      </c>
      <c r="C57" s="78">
        <f t="shared" si="6"/>
        <v>25106.449999999986</v>
      </c>
      <c r="D57" s="114">
        <f t="shared" si="2"/>
        <v>89.96</v>
      </c>
      <c r="E57" s="114">
        <f t="shared" si="7"/>
        <v>279.56</v>
      </c>
      <c r="F57" s="114">
        <f t="shared" si="3"/>
        <v>369.52</v>
      </c>
      <c r="G57" s="114">
        <f t="shared" si="4"/>
        <v>24826.889999999985</v>
      </c>
    </row>
    <row r="58" spans="1:7" x14ac:dyDescent="0.35">
      <c r="A58" s="113">
        <f t="shared" si="5"/>
        <v>45261</v>
      </c>
      <c r="B58" s="92">
        <v>44</v>
      </c>
      <c r="C58" s="78">
        <f t="shared" si="6"/>
        <v>24826.889999999985</v>
      </c>
      <c r="D58" s="114">
        <f t="shared" si="2"/>
        <v>88.96</v>
      </c>
      <c r="E58" s="114">
        <f t="shared" si="7"/>
        <v>280.56</v>
      </c>
      <c r="F58" s="114">
        <f t="shared" si="3"/>
        <v>369.52</v>
      </c>
      <c r="G58" s="114">
        <f t="shared" si="4"/>
        <v>24546.329999999984</v>
      </c>
    </row>
    <row r="59" spans="1:7" x14ac:dyDescent="0.35">
      <c r="A59" s="113">
        <f t="shared" si="5"/>
        <v>45292</v>
      </c>
      <c r="B59" s="92">
        <v>45</v>
      </c>
      <c r="C59" s="78">
        <f t="shared" si="6"/>
        <v>24546.329999999984</v>
      </c>
      <c r="D59" s="114">
        <f t="shared" si="2"/>
        <v>87.96</v>
      </c>
      <c r="E59" s="114">
        <f t="shared" si="7"/>
        <v>281.56</v>
      </c>
      <c r="F59" s="114">
        <f t="shared" si="3"/>
        <v>369.52</v>
      </c>
      <c r="G59" s="114">
        <f t="shared" si="4"/>
        <v>24264.769999999982</v>
      </c>
    </row>
    <row r="60" spans="1:7" x14ac:dyDescent="0.35">
      <c r="A60" s="113">
        <f t="shared" si="5"/>
        <v>45323</v>
      </c>
      <c r="B60" s="92">
        <v>46</v>
      </c>
      <c r="C60" s="78">
        <f t="shared" si="6"/>
        <v>24264.769999999982</v>
      </c>
      <c r="D60" s="114">
        <f t="shared" si="2"/>
        <v>86.95</v>
      </c>
      <c r="E60" s="114">
        <f t="shared" si="7"/>
        <v>282.57</v>
      </c>
      <c r="F60" s="114">
        <f t="shared" si="3"/>
        <v>369.52</v>
      </c>
      <c r="G60" s="114">
        <f t="shared" si="4"/>
        <v>23982.199999999983</v>
      </c>
    </row>
    <row r="61" spans="1:7" x14ac:dyDescent="0.35">
      <c r="A61" s="113">
        <f t="shared" si="5"/>
        <v>45352</v>
      </c>
      <c r="B61" s="92">
        <v>47</v>
      </c>
      <c r="C61" s="78">
        <f t="shared" si="6"/>
        <v>23982.199999999983</v>
      </c>
      <c r="D61" s="114">
        <f t="shared" si="2"/>
        <v>85.94</v>
      </c>
      <c r="E61" s="114">
        <f t="shared" si="7"/>
        <v>283.58</v>
      </c>
      <c r="F61" s="114">
        <f t="shared" si="3"/>
        <v>369.52</v>
      </c>
      <c r="G61" s="114">
        <f t="shared" si="4"/>
        <v>23698.619999999981</v>
      </c>
    </row>
    <row r="62" spans="1:7" x14ac:dyDescent="0.35">
      <c r="A62" s="113">
        <f t="shared" si="5"/>
        <v>45383</v>
      </c>
      <c r="B62" s="92">
        <v>48</v>
      </c>
      <c r="C62" s="78">
        <f t="shared" si="6"/>
        <v>23698.619999999981</v>
      </c>
      <c r="D62" s="114">
        <f t="shared" si="2"/>
        <v>84.92</v>
      </c>
      <c r="E62" s="114">
        <f t="shared" si="7"/>
        <v>284.59999999999997</v>
      </c>
      <c r="F62" s="114">
        <f t="shared" si="3"/>
        <v>369.52</v>
      </c>
      <c r="G62" s="114">
        <f t="shared" si="4"/>
        <v>23414.019999999982</v>
      </c>
    </row>
    <row r="63" spans="1:7" x14ac:dyDescent="0.35">
      <c r="A63" s="113">
        <f t="shared" si="5"/>
        <v>45413</v>
      </c>
      <c r="B63" s="92">
        <v>49</v>
      </c>
      <c r="C63" s="78">
        <f t="shared" si="6"/>
        <v>23414.019999999982</v>
      </c>
      <c r="D63" s="114">
        <f t="shared" si="2"/>
        <v>83.9</v>
      </c>
      <c r="E63" s="114">
        <f t="shared" si="7"/>
        <v>285.62</v>
      </c>
      <c r="F63" s="114">
        <f t="shared" si="3"/>
        <v>369.52</v>
      </c>
      <c r="G63" s="114">
        <f t="shared" si="4"/>
        <v>23128.399999999983</v>
      </c>
    </row>
    <row r="64" spans="1:7" x14ac:dyDescent="0.35">
      <c r="A64" s="113">
        <f t="shared" si="5"/>
        <v>45444</v>
      </c>
      <c r="B64" s="92">
        <v>50</v>
      </c>
      <c r="C64" s="78">
        <f t="shared" si="6"/>
        <v>23128.399999999983</v>
      </c>
      <c r="D64" s="114">
        <f t="shared" si="2"/>
        <v>82.88</v>
      </c>
      <c r="E64" s="114">
        <f t="shared" si="7"/>
        <v>286.64</v>
      </c>
      <c r="F64" s="114">
        <f t="shared" si="3"/>
        <v>369.52</v>
      </c>
      <c r="G64" s="114">
        <f t="shared" si="4"/>
        <v>22841.759999999984</v>
      </c>
    </row>
    <row r="65" spans="1:7" x14ac:dyDescent="0.35">
      <c r="A65" s="113">
        <f t="shared" si="5"/>
        <v>45474</v>
      </c>
      <c r="B65" s="92">
        <v>51</v>
      </c>
      <c r="C65" s="78">
        <f t="shared" si="6"/>
        <v>22841.759999999984</v>
      </c>
      <c r="D65" s="114">
        <f t="shared" si="2"/>
        <v>81.849999999999994</v>
      </c>
      <c r="E65" s="114">
        <f t="shared" si="7"/>
        <v>287.66999999999996</v>
      </c>
      <c r="F65" s="114">
        <f t="shared" si="3"/>
        <v>369.52</v>
      </c>
      <c r="G65" s="114">
        <f t="shared" si="4"/>
        <v>22554.089999999986</v>
      </c>
    </row>
    <row r="66" spans="1:7" x14ac:dyDescent="0.35">
      <c r="A66" s="113">
        <f t="shared" si="5"/>
        <v>45505</v>
      </c>
      <c r="B66" s="92">
        <v>52</v>
      </c>
      <c r="C66" s="78">
        <f t="shared" si="6"/>
        <v>22554.089999999986</v>
      </c>
      <c r="D66" s="114">
        <f t="shared" si="2"/>
        <v>80.819999999999993</v>
      </c>
      <c r="E66" s="114">
        <f t="shared" si="7"/>
        <v>288.7</v>
      </c>
      <c r="F66" s="114">
        <f t="shared" si="3"/>
        <v>369.52</v>
      </c>
      <c r="G66" s="114">
        <f t="shared" si="4"/>
        <v>22265.389999999985</v>
      </c>
    </row>
    <row r="67" spans="1:7" x14ac:dyDescent="0.35">
      <c r="A67" s="113">
        <f t="shared" si="5"/>
        <v>45536</v>
      </c>
      <c r="B67" s="92">
        <v>53</v>
      </c>
      <c r="C67" s="78">
        <f t="shared" si="6"/>
        <v>22265.389999999985</v>
      </c>
      <c r="D67" s="114">
        <f t="shared" si="2"/>
        <v>79.78</v>
      </c>
      <c r="E67" s="114">
        <f t="shared" si="7"/>
        <v>289.74</v>
      </c>
      <c r="F67" s="114">
        <f t="shared" si="3"/>
        <v>369.52</v>
      </c>
      <c r="G67" s="114">
        <f t="shared" si="4"/>
        <v>21975.649999999983</v>
      </c>
    </row>
    <row r="68" spans="1:7" x14ac:dyDescent="0.35">
      <c r="A68" s="113">
        <f t="shared" si="5"/>
        <v>45566</v>
      </c>
      <c r="B68" s="92">
        <v>54</v>
      </c>
      <c r="C68" s="78">
        <f t="shared" si="6"/>
        <v>21975.649999999983</v>
      </c>
      <c r="D68" s="114">
        <f t="shared" si="2"/>
        <v>78.75</v>
      </c>
      <c r="E68" s="114">
        <f t="shared" si="7"/>
        <v>290.77</v>
      </c>
      <c r="F68" s="114">
        <f t="shared" si="3"/>
        <v>369.52</v>
      </c>
      <c r="G68" s="114">
        <f t="shared" si="4"/>
        <v>21684.879999999983</v>
      </c>
    </row>
    <row r="69" spans="1:7" x14ac:dyDescent="0.35">
      <c r="A69" s="113">
        <f t="shared" si="5"/>
        <v>45597</v>
      </c>
      <c r="B69" s="92">
        <v>55</v>
      </c>
      <c r="C69" s="78">
        <f t="shared" si="6"/>
        <v>21684.879999999983</v>
      </c>
      <c r="D69" s="114">
        <f t="shared" si="2"/>
        <v>77.7</v>
      </c>
      <c r="E69" s="114">
        <f t="shared" si="7"/>
        <v>291.82</v>
      </c>
      <c r="F69" s="114">
        <f t="shared" si="3"/>
        <v>369.52</v>
      </c>
      <c r="G69" s="114">
        <f t="shared" si="4"/>
        <v>21393.059999999983</v>
      </c>
    </row>
    <row r="70" spans="1:7" x14ac:dyDescent="0.35">
      <c r="A70" s="113">
        <f t="shared" si="5"/>
        <v>45627</v>
      </c>
      <c r="B70" s="92">
        <v>56</v>
      </c>
      <c r="C70" s="78">
        <f t="shared" si="6"/>
        <v>21393.059999999983</v>
      </c>
      <c r="D70" s="114">
        <f t="shared" si="2"/>
        <v>76.66</v>
      </c>
      <c r="E70" s="114">
        <f t="shared" si="7"/>
        <v>292.86</v>
      </c>
      <c r="F70" s="114">
        <f t="shared" si="3"/>
        <v>369.52</v>
      </c>
      <c r="G70" s="114">
        <f t="shared" si="4"/>
        <v>21100.199999999983</v>
      </c>
    </row>
    <row r="71" spans="1:7" x14ac:dyDescent="0.35">
      <c r="A71" s="113">
        <f t="shared" si="5"/>
        <v>45658</v>
      </c>
      <c r="B71" s="92">
        <v>57</v>
      </c>
      <c r="C71" s="78">
        <f t="shared" si="6"/>
        <v>21100.199999999983</v>
      </c>
      <c r="D71" s="114">
        <f t="shared" si="2"/>
        <v>75.61</v>
      </c>
      <c r="E71" s="114">
        <f t="shared" si="7"/>
        <v>293.90999999999997</v>
      </c>
      <c r="F71" s="114">
        <f t="shared" si="3"/>
        <v>369.52</v>
      </c>
      <c r="G71" s="114">
        <f t="shared" si="4"/>
        <v>20806.289999999983</v>
      </c>
    </row>
    <row r="72" spans="1:7" x14ac:dyDescent="0.35">
      <c r="A72" s="113">
        <f t="shared" si="5"/>
        <v>45689</v>
      </c>
      <c r="B72" s="92">
        <v>58</v>
      </c>
      <c r="C72" s="78">
        <f t="shared" si="6"/>
        <v>20806.289999999983</v>
      </c>
      <c r="D72" s="114">
        <f t="shared" si="2"/>
        <v>74.56</v>
      </c>
      <c r="E72" s="114">
        <f t="shared" si="7"/>
        <v>294.95999999999998</v>
      </c>
      <c r="F72" s="114">
        <f t="shared" si="3"/>
        <v>369.52</v>
      </c>
      <c r="G72" s="114">
        <f t="shared" si="4"/>
        <v>20511.329999999984</v>
      </c>
    </row>
    <row r="73" spans="1:7" x14ac:dyDescent="0.35">
      <c r="A73" s="113">
        <f t="shared" si="5"/>
        <v>45717</v>
      </c>
      <c r="B73" s="92">
        <v>59</v>
      </c>
      <c r="C73" s="78">
        <f t="shared" si="6"/>
        <v>20511.329999999984</v>
      </c>
      <c r="D73" s="114">
        <f t="shared" si="2"/>
        <v>73.5</v>
      </c>
      <c r="E73" s="114">
        <f t="shared" si="7"/>
        <v>296.02</v>
      </c>
      <c r="F73" s="114">
        <f t="shared" si="3"/>
        <v>369.52</v>
      </c>
      <c r="G73" s="114">
        <f t="shared" si="4"/>
        <v>20215.309999999983</v>
      </c>
    </row>
    <row r="74" spans="1:7" x14ac:dyDescent="0.35">
      <c r="A74" s="113">
        <f t="shared" si="5"/>
        <v>45748</v>
      </c>
      <c r="B74" s="92">
        <v>60</v>
      </c>
      <c r="C74" s="78">
        <f>G73</f>
        <v>20215.309999999983</v>
      </c>
      <c r="D74" s="114">
        <f>ROUND(C74*$E$11/12,2)</f>
        <v>72.44</v>
      </c>
      <c r="E74" s="114">
        <f>F74-D74</f>
        <v>297.08</v>
      </c>
      <c r="F74" s="114">
        <f t="shared" si="3"/>
        <v>369.52</v>
      </c>
      <c r="G74" s="114">
        <f>C74-E74</f>
        <v>19918.229999999981</v>
      </c>
    </row>
    <row r="75" spans="1:7" x14ac:dyDescent="0.35">
      <c r="A75" s="113">
        <f t="shared" si="5"/>
        <v>45778</v>
      </c>
      <c r="B75" s="92">
        <v>61</v>
      </c>
      <c r="C75" s="78">
        <f t="shared" ref="C75:C134" si="8">G74</f>
        <v>19918.229999999981</v>
      </c>
      <c r="D75" s="114">
        <f t="shared" ref="D75:D134" si="9">ROUND(C75*$E$11/12,2)</f>
        <v>71.37</v>
      </c>
      <c r="E75" s="114">
        <f t="shared" ref="E75:E134" si="10">F75-D75</f>
        <v>298.14999999999998</v>
      </c>
      <c r="F75" s="114">
        <f t="shared" si="3"/>
        <v>369.52</v>
      </c>
      <c r="G75" s="114">
        <f t="shared" ref="G75:G133" si="11">C75-E75</f>
        <v>19620.07999999998</v>
      </c>
    </row>
    <row r="76" spans="1:7" x14ac:dyDescent="0.35">
      <c r="A76" s="113">
        <f t="shared" si="5"/>
        <v>45809</v>
      </c>
      <c r="B76" s="92">
        <v>62</v>
      </c>
      <c r="C76" s="78">
        <f t="shared" si="8"/>
        <v>19620.07999999998</v>
      </c>
      <c r="D76" s="114">
        <f t="shared" si="9"/>
        <v>70.31</v>
      </c>
      <c r="E76" s="114">
        <f t="shared" si="10"/>
        <v>299.20999999999998</v>
      </c>
      <c r="F76" s="114">
        <f t="shared" si="3"/>
        <v>369.52</v>
      </c>
      <c r="G76" s="114">
        <f t="shared" si="11"/>
        <v>19320.869999999981</v>
      </c>
    </row>
    <row r="77" spans="1:7" x14ac:dyDescent="0.35">
      <c r="A77" s="113">
        <f t="shared" si="5"/>
        <v>45839</v>
      </c>
      <c r="B77" s="92">
        <v>63</v>
      </c>
      <c r="C77" s="78">
        <f t="shared" si="8"/>
        <v>19320.869999999981</v>
      </c>
      <c r="D77" s="114">
        <f t="shared" si="9"/>
        <v>69.23</v>
      </c>
      <c r="E77" s="114">
        <f t="shared" si="10"/>
        <v>300.28999999999996</v>
      </c>
      <c r="F77" s="114">
        <f t="shared" si="3"/>
        <v>369.52</v>
      </c>
      <c r="G77" s="114">
        <f t="shared" si="11"/>
        <v>19020.57999999998</v>
      </c>
    </row>
    <row r="78" spans="1:7" x14ac:dyDescent="0.35">
      <c r="A78" s="113">
        <f t="shared" si="5"/>
        <v>45870</v>
      </c>
      <c r="B78" s="92">
        <v>64</v>
      </c>
      <c r="C78" s="78">
        <f t="shared" si="8"/>
        <v>19020.57999999998</v>
      </c>
      <c r="D78" s="114">
        <f t="shared" si="9"/>
        <v>68.16</v>
      </c>
      <c r="E78" s="114">
        <f t="shared" si="10"/>
        <v>301.36</v>
      </c>
      <c r="F78" s="114">
        <f t="shared" si="3"/>
        <v>369.52</v>
      </c>
      <c r="G78" s="114">
        <f t="shared" si="11"/>
        <v>18719.219999999979</v>
      </c>
    </row>
    <row r="79" spans="1:7" x14ac:dyDescent="0.35">
      <c r="A79" s="113">
        <f t="shared" si="5"/>
        <v>45901</v>
      </c>
      <c r="B79" s="92">
        <v>65</v>
      </c>
      <c r="C79" s="78">
        <f t="shared" si="8"/>
        <v>18719.219999999979</v>
      </c>
      <c r="D79" s="114">
        <f t="shared" si="9"/>
        <v>67.08</v>
      </c>
      <c r="E79" s="114">
        <f t="shared" si="10"/>
        <v>302.44</v>
      </c>
      <c r="F79" s="114">
        <f t="shared" si="3"/>
        <v>369.52</v>
      </c>
      <c r="G79" s="114">
        <f t="shared" si="11"/>
        <v>18416.779999999981</v>
      </c>
    </row>
    <row r="80" spans="1:7" x14ac:dyDescent="0.35">
      <c r="A80" s="113">
        <f t="shared" si="5"/>
        <v>45931</v>
      </c>
      <c r="B80" s="92">
        <v>66</v>
      </c>
      <c r="C80" s="78">
        <f t="shared" si="8"/>
        <v>18416.779999999981</v>
      </c>
      <c r="D80" s="114">
        <f t="shared" si="9"/>
        <v>65.989999999999995</v>
      </c>
      <c r="E80" s="114">
        <f t="shared" si="10"/>
        <v>303.52999999999997</v>
      </c>
      <c r="F80" s="114">
        <f t="shared" si="3"/>
        <v>369.52</v>
      </c>
      <c r="G80" s="114">
        <f t="shared" si="11"/>
        <v>18113.249999999982</v>
      </c>
    </row>
    <row r="81" spans="1:7" x14ac:dyDescent="0.35">
      <c r="A81" s="113">
        <f t="shared" si="5"/>
        <v>45962</v>
      </c>
      <c r="B81" s="92">
        <v>67</v>
      </c>
      <c r="C81" s="78">
        <f t="shared" si="8"/>
        <v>18113.249999999982</v>
      </c>
      <c r="D81" s="114">
        <f t="shared" si="9"/>
        <v>64.91</v>
      </c>
      <c r="E81" s="114">
        <f t="shared" si="10"/>
        <v>304.61</v>
      </c>
      <c r="F81" s="114">
        <f t="shared" ref="F81:F134" si="12">F80</f>
        <v>369.52</v>
      </c>
      <c r="G81" s="114">
        <f t="shared" si="11"/>
        <v>17808.639999999981</v>
      </c>
    </row>
    <row r="82" spans="1:7" x14ac:dyDescent="0.35">
      <c r="A82" s="113">
        <f t="shared" ref="A82:A134" si="13">EDATE(A81,1)</f>
        <v>45992</v>
      </c>
      <c r="B82" s="92">
        <v>68</v>
      </c>
      <c r="C82" s="78">
        <f t="shared" si="8"/>
        <v>17808.639999999981</v>
      </c>
      <c r="D82" s="114">
        <f t="shared" si="9"/>
        <v>63.81</v>
      </c>
      <c r="E82" s="114">
        <f t="shared" si="10"/>
        <v>305.70999999999998</v>
      </c>
      <c r="F82" s="114">
        <f t="shared" si="12"/>
        <v>369.52</v>
      </c>
      <c r="G82" s="114">
        <f t="shared" si="11"/>
        <v>17502.929999999982</v>
      </c>
    </row>
    <row r="83" spans="1:7" x14ac:dyDescent="0.35">
      <c r="A83" s="113">
        <f t="shared" si="13"/>
        <v>46023</v>
      </c>
      <c r="B83" s="92">
        <v>69</v>
      </c>
      <c r="C83" s="78">
        <f t="shared" si="8"/>
        <v>17502.929999999982</v>
      </c>
      <c r="D83" s="114">
        <f t="shared" si="9"/>
        <v>62.72</v>
      </c>
      <c r="E83" s="114">
        <f t="shared" si="10"/>
        <v>306.79999999999995</v>
      </c>
      <c r="F83" s="114">
        <f t="shared" si="12"/>
        <v>369.52</v>
      </c>
      <c r="G83" s="114">
        <f t="shared" si="11"/>
        <v>17196.129999999983</v>
      </c>
    </row>
    <row r="84" spans="1:7" x14ac:dyDescent="0.35">
      <c r="A84" s="113">
        <f t="shared" si="13"/>
        <v>46054</v>
      </c>
      <c r="B84" s="92">
        <v>70</v>
      </c>
      <c r="C84" s="78">
        <f t="shared" si="8"/>
        <v>17196.129999999983</v>
      </c>
      <c r="D84" s="114">
        <f t="shared" si="9"/>
        <v>61.62</v>
      </c>
      <c r="E84" s="114">
        <f t="shared" si="10"/>
        <v>307.89999999999998</v>
      </c>
      <c r="F84" s="114">
        <f t="shared" si="12"/>
        <v>369.52</v>
      </c>
      <c r="G84" s="114">
        <f t="shared" si="11"/>
        <v>16888.229999999981</v>
      </c>
    </row>
    <row r="85" spans="1:7" x14ac:dyDescent="0.35">
      <c r="A85" s="113">
        <f t="shared" si="13"/>
        <v>46082</v>
      </c>
      <c r="B85" s="92">
        <v>71</v>
      </c>
      <c r="C85" s="78">
        <f t="shared" si="8"/>
        <v>16888.229999999981</v>
      </c>
      <c r="D85" s="114">
        <f t="shared" si="9"/>
        <v>60.52</v>
      </c>
      <c r="E85" s="114">
        <f t="shared" si="10"/>
        <v>309</v>
      </c>
      <c r="F85" s="114">
        <f t="shared" si="12"/>
        <v>369.52</v>
      </c>
      <c r="G85" s="114">
        <f t="shared" si="11"/>
        <v>16579.229999999981</v>
      </c>
    </row>
    <row r="86" spans="1:7" x14ac:dyDescent="0.35">
      <c r="A86" s="113">
        <f t="shared" si="13"/>
        <v>46113</v>
      </c>
      <c r="B86" s="92">
        <v>72</v>
      </c>
      <c r="C86" s="78">
        <f t="shared" si="8"/>
        <v>16579.229999999981</v>
      </c>
      <c r="D86" s="114">
        <f t="shared" si="9"/>
        <v>59.41</v>
      </c>
      <c r="E86" s="114">
        <f t="shared" si="10"/>
        <v>310.11</v>
      </c>
      <c r="F86" s="114">
        <f t="shared" si="12"/>
        <v>369.52</v>
      </c>
      <c r="G86" s="114">
        <f t="shared" si="11"/>
        <v>16269.119999999981</v>
      </c>
    </row>
    <row r="87" spans="1:7" x14ac:dyDescent="0.35">
      <c r="A87" s="113">
        <f t="shared" si="13"/>
        <v>46143</v>
      </c>
      <c r="B87" s="92">
        <v>73</v>
      </c>
      <c r="C87" s="78">
        <f t="shared" si="8"/>
        <v>16269.119999999981</v>
      </c>
      <c r="D87" s="114">
        <f t="shared" si="9"/>
        <v>58.3</v>
      </c>
      <c r="E87" s="114">
        <f t="shared" si="10"/>
        <v>311.21999999999997</v>
      </c>
      <c r="F87" s="114">
        <f t="shared" si="12"/>
        <v>369.52</v>
      </c>
      <c r="G87" s="114">
        <f t="shared" si="11"/>
        <v>15957.899999999981</v>
      </c>
    </row>
    <row r="88" spans="1:7" x14ac:dyDescent="0.35">
      <c r="A88" s="113">
        <f t="shared" si="13"/>
        <v>46174</v>
      </c>
      <c r="B88" s="92">
        <v>74</v>
      </c>
      <c r="C88" s="78">
        <f t="shared" si="8"/>
        <v>15957.899999999981</v>
      </c>
      <c r="D88" s="114">
        <f t="shared" si="9"/>
        <v>57.18</v>
      </c>
      <c r="E88" s="114">
        <f t="shared" si="10"/>
        <v>312.33999999999997</v>
      </c>
      <c r="F88" s="114">
        <f t="shared" si="12"/>
        <v>369.52</v>
      </c>
      <c r="G88" s="114">
        <f t="shared" si="11"/>
        <v>15645.559999999981</v>
      </c>
    </row>
    <row r="89" spans="1:7" x14ac:dyDescent="0.35">
      <c r="A89" s="113">
        <f t="shared" si="13"/>
        <v>46204</v>
      </c>
      <c r="B89" s="92">
        <v>75</v>
      </c>
      <c r="C89" s="78">
        <f t="shared" si="8"/>
        <v>15645.559999999981</v>
      </c>
      <c r="D89" s="114">
        <f t="shared" si="9"/>
        <v>56.06</v>
      </c>
      <c r="E89" s="114">
        <f t="shared" si="10"/>
        <v>313.45999999999998</v>
      </c>
      <c r="F89" s="114">
        <f t="shared" si="12"/>
        <v>369.52</v>
      </c>
      <c r="G89" s="114">
        <f t="shared" si="11"/>
        <v>15332.099999999982</v>
      </c>
    </row>
    <row r="90" spans="1:7" x14ac:dyDescent="0.35">
      <c r="A90" s="113">
        <f t="shared" si="13"/>
        <v>46235</v>
      </c>
      <c r="B90" s="92">
        <v>76</v>
      </c>
      <c r="C90" s="78">
        <f t="shared" si="8"/>
        <v>15332.099999999982</v>
      </c>
      <c r="D90" s="114">
        <f t="shared" si="9"/>
        <v>54.94</v>
      </c>
      <c r="E90" s="114">
        <f t="shared" si="10"/>
        <v>314.58</v>
      </c>
      <c r="F90" s="114">
        <f t="shared" si="12"/>
        <v>369.52</v>
      </c>
      <c r="G90" s="114">
        <f t="shared" si="11"/>
        <v>15017.519999999982</v>
      </c>
    </row>
    <row r="91" spans="1:7" x14ac:dyDescent="0.35">
      <c r="A91" s="113">
        <f t="shared" si="13"/>
        <v>46266</v>
      </c>
      <c r="B91" s="92">
        <v>77</v>
      </c>
      <c r="C91" s="78">
        <f t="shared" si="8"/>
        <v>15017.519999999982</v>
      </c>
      <c r="D91" s="114">
        <f t="shared" si="9"/>
        <v>53.81</v>
      </c>
      <c r="E91" s="114">
        <f t="shared" si="10"/>
        <v>315.70999999999998</v>
      </c>
      <c r="F91" s="114">
        <f t="shared" si="12"/>
        <v>369.52</v>
      </c>
      <c r="G91" s="114">
        <f t="shared" si="11"/>
        <v>14701.809999999983</v>
      </c>
    </row>
    <row r="92" spans="1:7" x14ac:dyDescent="0.35">
      <c r="A92" s="113">
        <f t="shared" si="13"/>
        <v>46296</v>
      </c>
      <c r="B92" s="92">
        <v>78</v>
      </c>
      <c r="C92" s="78">
        <f t="shared" si="8"/>
        <v>14701.809999999983</v>
      </c>
      <c r="D92" s="114">
        <f t="shared" si="9"/>
        <v>52.68</v>
      </c>
      <c r="E92" s="114">
        <f t="shared" si="10"/>
        <v>316.83999999999997</v>
      </c>
      <c r="F92" s="114">
        <f t="shared" si="12"/>
        <v>369.52</v>
      </c>
      <c r="G92" s="114">
        <f t="shared" si="11"/>
        <v>14384.969999999983</v>
      </c>
    </row>
    <row r="93" spans="1:7" x14ac:dyDescent="0.35">
      <c r="A93" s="113">
        <f t="shared" si="13"/>
        <v>46327</v>
      </c>
      <c r="B93" s="92">
        <v>79</v>
      </c>
      <c r="C93" s="78">
        <f t="shared" si="8"/>
        <v>14384.969999999983</v>
      </c>
      <c r="D93" s="114">
        <f t="shared" si="9"/>
        <v>51.55</v>
      </c>
      <c r="E93" s="114">
        <f t="shared" si="10"/>
        <v>317.96999999999997</v>
      </c>
      <c r="F93" s="114">
        <f t="shared" si="12"/>
        <v>369.52</v>
      </c>
      <c r="G93" s="114">
        <f t="shared" si="11"/>
        <v>14066.999999999984</v>
      </c>
    </row>
    <row r="94" spans="1:7" x14ac:dyDescent="0.35">
      <c r="A94" s="113">
        <f t="shared" si="13"/>
        <v>46357</v>
      </c>
      <c r="B94" s="92">
        <v>80</v>
      </c>
      <c r="C94" s="78">
        <f t="shared" si="8"/>
        <v>14066.999999999984</v>
      </c>
      <c r="D94" s="114">
        <f t="shared" si="9"/>
        <v>50.41</v>
      </c>
      <c r="E94" s="114">
        <f t="shared" si="10"/>
        <v>319.11</v>
      </c>
      <c r="F94" s="114">
        <f t="shared" si="12"/>
        <v>369.52</v>
      </c>
      <c r="G94" s="114">
        <f t="shared" si="11"/>
        <v>13747.889999999983</v>
      </c>
    </row>
    <row r="95" spans="1:7" x14ac:dyDescent="0.35">
      <c r="A95" s="113">
        <f t="shared" si="13"/>
        <v>46388</v>
      </c>
      <c r="B95" s="92">
        <v>81</v>
      </c>
      <c r="C95" s="78">
        <f t="shared" si="8"/>
        <v>13747.889999999983</v>
      </c>
      <c r="D95" s="114">
        <f t="shared" si="9"/>
        <v>49.26</v>
      </c>
      <c r="E95" s="114">
        <f t="shared" si="10"/>
        <v>320.26</v>
      </c>
      <c r="F95" s="114">
        <f t="shared" si="12"/>
        <v>369.52</v>
      </c>
      <c r="G95" s="114">
        <f t="shared" si="11"/>
        <v>13427.629999999983</v>
      </c>
    </row>
    <row r="96" spans="1:7" x14ac:dyDescent="0.35">
      <c r="A96" s="113">
        <f t="shared" si="13"/>
        <v>46419</v>
      </c>
      <c r="B96" s="92">
        <v>82</v>
      </c>
      <c r="C96" s="78">
        <f t="shared" si="8"/>
        <v>13427.629999999983</v>
      </c>
      <c r="D96" s="114">
        <f t="shared" si="9"/>
        <v>48.12</v>
      </c>
      <c r="E96" s="114">
        <f t="shared" si="10"/>
        <v>321.39999999999998</v>
      </c>
      <c r="F96" s="114">
        <f t="shared" si="12"/>
        <v>369.52</v>
      </c>
      <c r="G96" s="114">
        <f t="shared" si="11"/>
        <v>13106.229999999983</v>
      </c>
    </row>
    <row r="97" spans="1:7" x14ac:dyDescent="0.35">
      <c r="A97" s="113">
        <f t="shared" si="13"/>
        <v>46447</v>
      </c>
      <c r="B97" s="92">
        <v>83</v>
      </c>
      <c r="C97" s="78">
        <f t="shared" si="8"/>
        <v>13106.229999999983</v>
      </c>
      <c r="D97" s="114">
        <f t="shared" si="9"/>
        <v>46.96</v>
      </c>
      <c r="E97" s="114">
        <f t="shared" si="10"/>
        <v>322.56</v>
      </c>
      <c r="F97" s="114">
        <f t="shared" si="12"/>
        <v>369.52</v>
      </c>
      <c r="G97" s="114">
        <f t="shared" si="11"/>
        <v>12783.669999999984</v>
      </c>
    </row>
    <row r="98" spans="1:7" x14ac:dyDescent="0.35">
      <c r="A98" s="113">
        <f t="shared" si="13"/>
        <v>46478</v>
      </c>
      <c r="B98" s="92">
        <v>84</v>
      </c>
      <c r="C98" s="78">
        <f t="shared" si="8"/>
        <v>12783.669999999984</v>
      </c>
      <c r="D98" s="114">
        <f t="shared" si="9"/>
        <v>45.81</v>
      </c>
      <c r="E98" s="114">
        <f t="shared" si="10"/>
        <v>323.70999999999998</v>
      </c>
      <c r="F98" s="114">
        <f t="shared" si="12"/>
        <v>369.52</v>
      </c>
      <c r="G98" s="114">
        <f t="shared" si="11"/>
        <v>12459.959999999985</v>
      </c>
    </row>
    <row r="99" spans="1:7" x14ac:dyDescent="0.35">
      <c r="A99" s="113">
        <f t="shared" si="13"/>
        <v>46508</v>
      </c>
      <c r="B99" s="92">
        <v>85</v>
      </c>
      <c r="C99" s="78">
        <f t="shared" si="8"/>
        <v>12459.959999999985</v>
      </c>
      <c r="D99" s="114">
        <f t="shared" si="9"/>
        <v>44.65</v>
      </c>
      <c r="E99" s="114">
        <f t="shared" si="10"/>
        <v>324.87</v>
      </c>
      <c r="F99" s="114">
        <f t="shared" si="12"/>
        <v>369.52</v>
      </c>
      <c r="G99" s="114">
        <f t="shared" si="11"/>
        <v>12135.089999999984</v>
      </c>
    </row>
    <row r="100" spans="1:7" x14ac:dyDescent="0.35">
      <c r="A100" s="113">
        <f t="shared" si="13"/>
        <v>46539</v>
      </c>
      <c r="B100" s="92">
        <v>86</v>
      </c>
      <c r="C100" s="78">
        <f t="shared" si="8"/>
        <v>12135.089999999984</v>
      </c>
      <c r="D100" s="114">
        <f t="shared" si="9"/>
        <v>43.48</v>
      </c>
      <c r="E100" s="114">
        <f t="shared" si="10"/>
        <v>326.03999999999996</v>
      </c>
      <c r="F100" s="114">
        <f t="shared" si="12"/>
        <v>369.52</v>
      </c>
      <c r="G100" s="114">
        <f t="shared" si="11"/>
        <v>11809.049999999985</v>
      </c>
    </row>
    <row r="101" spans="1:7" x14ac:dyDescent="0.35">
      <c r="A101" s="113">
        <f t="shared" si="13"/>
        <v>46569</v>
      </c>
      <c r="B101" s="92">
        <v>87</v>
      </c>
      <c r="C101" s="78">
        <f t="shared" si="8"/>
        <v>11809.049999999985</v>
      </c>
      <c r="D101" s="114">
        <f t="shared" si="9"/>
        <v>42.32</v>
      </c>
      <c r="E101" s="114">
        <f t="shared" si="10"/>
        <v>327.2</v>
      </c>
      <c r="F101" s="114">
        <f t="shared" si="12"/>
        <v>369.52</v>
      </c>
      <c r="G101" s="114">
        <f t="shared" si="11"/>
        <v>11481.849999999984</v>
      </c>
    </row>
    <row r="102" spans="1:7" x14ac:dyDescent="0.35">
      <c r="A102" s="113">
        <f t="shared" si="13"/>
        <v>46600</v>
      </c>
      <c r="B102" s="92">
        <v>88</v>
      </c>
      <c r="C102" s="78">
        <f t="shared" si="8"/>
        <v>11481.849999999984</v>
      </c>
      <c r="D102" s="114">
        <f t="shared" si="9"/>
        <v>41.14</v>
      </c>
      <c r="E102" s="114">
        <f t="shared" si="10"/>
        <v>328.38</v>
      </c>
      <c r="F102" s="114">
        <f t="shared" si="12"/>
        <v>369.52</v>
      </c>
      <c r="G102" s="114">
        <f t="shared" si="11"/>
        <v>11153.469999999985</v>
      </c>
    </row>
    <row r="103" spans="1:7" x14ac:dyDescent="0.35">
      <c r="A103" s="113">
        <f t="shared" si="13"/>
        <v>46631</v>
      </c>
      <c r="B103" s="92">
        <v>89</v>
      </c>
      <c r="C103" s="78">
        <f t="shared" si="8"/>
        <v>11153.469999999985</v>
      </c>
      <c r="D103" s="114">
        <f t="shared" si="9"/>
        <v>39.97</v>
      </c>
      <c r="E103" s="114">
        <f t="shared" si="10"/>
        <v>329.54999999999995</v>
      </c>
      <c r="F103" s="114">
        <f t="shared" si="12"/>
        <v>369.52</v>
      </c>
      <c r="G103" s="114">
        <f t="shared" si="11"/>
        <v>10823.919999999986</v>
      </c>
    </row>
    <row r="104" spans="1:7" x14ac:dyDescent="0.35">
      <c r="A104" s="113">
        <f t="shared" si="13"/>
        <v>46661</v>
      </c>
      <c r="B104" s="92">
        <v>90</v>
      </c>
      <c r="C104" s="78">
        <f t="shared" si="8"/>
        <v>10823.919999999986</v>
      </c>
      <c r="D104" s="114">
        <f t="shared" si="9"/>
        <v>38.79</v>
      </c>
      <c r="E104" s="114">
        <f t="shared" si="10"/>
        <v>330.72999999999996</v>
      </c>
      <c r="F104" s="114">
        <f t="shared" si="12"/>
        <v>369.52</v>
      </c>
      <c r="G104" s="114">
        <f t="shared" si="11"/>
        <v>10493.189999999986</v>
      </c>
    </row>
    <row r="105" spans="1:7" x14ac:dyDescent="0.35">
      <c r="A105" s="113">
        <f t="shared" si="13"/>
        <v>46692</v>
      </c>
      <c r="B105" s="92">
        <v>91</v>
      </c>
      <c r="C105" s="78">
        <f t="shared" si="8"/>
        <v>10493.189999999986</v>
      </c>
      <c r="D105" s="114">
        <f t="shared" si="9"/>
        <v>37.6</v>
      </c>
      <c r="E105" s="114">
        <f t="shared" si="10"/>
        <v>331.91999999999996</v>
      </c>
      <c r="F105" s="114">
        <f t="shared" si="12"/>
        <v>369.52</v>
      </c>
      <c r="G105" s="114">
        <f t="shared" si="11"/>
        <v>10161.269999999986</v>
      </c>
    </row>
    <row r="106" spans="1:7" x14ac:dyDescent="0.35">
      <c r="A106" s="113">
        <f t="shared" si="13"/>
        <v>46722</v>
      </c>
      <c r="B106" s="92">
        <v>92</v>
      </c>
      <c r="C106" s="78">
        <f t="shared" si="8"/>
        <v>10161.269999999986</v>
      </c>
      <c r="D106" s="114">
        <f t="shared" si="9"/>
        <v>36.409999999999997</v>
      </c>
      <c r="E106" s="114">
        <f t="shared" si="10"/>
        <v>333.11</v>
      </c>
      <c r="F106" s="114">
        <f t="shared" si="12"/>
        <v>369.52</v>
      </c>
      <c r="G106" s="114">
        <f t="shared" si="11"/>
        <v>9828.1599999999853</v>
      </c>
    </row>
    <row r="107" spans="1:7" x14ac:dyDescent="0.35">
      <c r="A107" s="113">
        <f t="shared" si="13"/>
        <v>46753</v>
      </c>
      <c r="B107" s="92">
        <v>93</v>
      </c>
      <c r="C107" s="78">
        <f t="shared" si="8"/>
        <v>9828.1599999999853</v>
      </c>
      <c r="D107" s="114">
        <f t="shared" si="9"/>
        <v>35.22</v>
      </c>
      <c r="E107" s="114">
        <f t="shared" si="10"/>
        <v>334.29999999999995</v>
      </c>
      <c r="F107" s="114">
        <f t="shared" si="12"/>
        <v>369.52</v>
      </c>
      <c r="G107" s="114">
        <f t="shared" si="11"/>
        <v>9493.859999999986</v>
      </c>
    </row>
    <row r="108" spans="1:7" x14ac:dyDescent="0.35">
      <c r="A108" s="113">
        <f t="shared" si="13"/>
        <v>46784</v>
      </c>
      <c r="B108" s="92">
        <v>94</v>
      </c>
      <c r="C108" s="78">
        <f t="shared" si="8"/>
        <v>9493.859999999986</v>
      </c>
      <c r="D108" s="114">
        <f t="shared" si="9"/>
        <v>34.020000000000003</v>
      </c>
      <c r="E108" s="114">
        <f t="shared" si="10"/>
        <v>335.5</v>
      </c>
      <c r="F108" s="114">
        <f t="shared" si="12"/>
        <v>369.52</v>
      </c>
      <c r="G108" s="114">
        <f t="shared" si="11"/>
        <v>9158.359999999986</v>
      </c>
    </row>
    <row r="109" spans="1:7" x14ac:dyDescent="0.35">
      <c r="A109" s="113">
        <f t="shared" si="13"/>
        <v>46813</v>
      </c>
      <c r="B109" s="92">
        <v>95</v>
      </c>
      <c r="C109" s="78">
        <f t="shared" si="8"/>
        <v>9158.359999999986</v>
      </c>
      <c r="D109" s="114">
        <f t="shared" si="9"/>
        <v>32.82</v>
      </c>
      <c r="E109" s="114">
        <f t="shared" si="10"/>
        <v>336.7</v>
      </c>
      <c r="F109" s="114">
        <f t="shared" si="12"/>
        <v>369.52</v>
      </c>
      <c r="G109" s="114">
        <f t="shared" si="11"/>
        <v>8821.6599999999853</v>
      </c>
    </row>
    <row r="110" spans="1:7" x14ac:dyDescent="0.35">
      <c r="A110" s="113">
        <f t="shared" si="13"/>
        <v>46844</v>
      </c>
      <c r="B110" s="92">
        <v>96</v>
      </c>
      <c r="C110" s="78">
        <f t="shared" si="8"/>
        <v>8821.6599999999853</v>
      </c>
      <c r="D110" s="114">
        <f t="shared" si="9"/>
        <v>31.61</v>
      </c>
      <c r="E110" s="114">
        <f t="shared" si="10"/>
        <v>337.90999999999997</v>
      </c>
      <c r="F110" s="114">
        <f t="shared" si="12"/>
        <v>369.52</v>
      </c>
      <c r="G110" s="114">
        <f t="shared" si="11"/>
        <v>8483.7499999999854</v>
      </c>
    </row>
    <row r="111" spans="1:7" x14ac:dyDescent="0.35">
      <c r="A111" s="113">
        <f t="shared" si="13"/>
        <v>46874</v>
      </c>
      <c r="B111" s="92">
        <v>97</v>
      </c>
      <c r="C111" s="78">
        <f t="shared" si="8"/>
        <v>8483.7499999999854</v>
      </c>
      <c r="D111" s="114">
        <f t="shared" si="9"/>
        <v>30.4</v>
      </c>
      <c r="E111" s="114">
        <f t="shared" si="10"/>
        <v>339.12</v>
      </c>
      <c r="F111" s="114">
        <f t="shared" si="12"/>
        <v>369.52</v>
      </c>
      <c r="G111" s="114">
        <f t="shared" si="11"/>
        <v>8144.6299999999856</v>
      </c>
    </row>
    <row r="112" spans="1:7" x14ac:dyDescent="0.35">
      <c r="A112" s="113">
        <f t="shared" si="13"/>
        <v>46905</v>
      </c>
      <c r="B112" s="92">
        <v>98</v>
      </c>
      <c r="C112" s="78">
        <f t="shared" si="8"/>
        <v>8144.6299999999856</v>
      </c>
      <c r="D112" s="114">
        <f t="shared" si="9"/>
        <v>29.18</v>
      </c>
      <c r="E112" s="114">
        <f t="shared" si="10"/>
        <v>340.34</v>
      </c>
      <c r="F112" s="114">
        <f t="shared" si="12"/>
        <v>369.52</v>
      </c>
      <c r="G112" s="114">
        <f t="shared" si="11"/>
        <v>7804.2899999999854</v>
      </c>
    </row>
    <row r="113" spans="1:7" x14ac:dyDescent="0.35">
      <c r="A113" s="113">
        <f t="shared" si="13"/>
        <v>46935</v>
      </c>
      <c r="B113" s="92">
        <v>99</v>
      </c>
      <c r="C113" s="78">
        <f t="shared" si="8"/>
        <v>7804.2899999999854</v>
      </c>
      <c r="D113" s="114">
        <f t="shared" si="9"/>
        <v>27.97</v>
      </c>
      <c r="E113" s="114">
        <f t="shared" si="10"/>
        <v>341.54999999999995</v>
      </c>
      <c r="F113" s="114">
        <f t="shared" si="12"/>
        <v>369.52</v>
      </c>
      <c r="G113" s="114">
        <f t="shared" si="11"/>
        <v>7462.7399999999852</v>
      </c>
    </row>
    <row r="114" spans="1:7" x14ac:dyDescent="0.35">
      <c r="A114" s="113">
        <f t="shared" si="13"/>
        <v>46966</v>
      </c>
      <c r="B114" s="92">
        <v>100</v>
      </c>
      <c r="C114" s="78">
        <f t="shared" si="8"/>
        <v>7462.7399999999852</v>
      </c>
      <c r="D114" s="114">
        <f t="shared" si="9"/>
        <v>26.74</v>
      </c>
      <c r="E114" s="114">
        <f t="shared" si="10"/>
        <v>342.78</v>
      </c>
      <c r="F114" s="114">
        <f t="shared" si="12"/>
        <v>369.52</v>
      </c>
      <c r="G114" s="114">
        <f t="shared" si="11"/>
        <v>7119.9599999999855</v>
      </c>
    </row>
    <row r="115" spans="1:7" x14ac:dyDescent="0.35">
      <c r="A115" s="113">
        <f t="shared" si="13"/>
        <v>46997</v>
      </c>
      <c r="B115" s="92">
        <v>101</v>
      </c>
      <c r="C115" s="78">
        <f t="shared" si="8"/>
        <v>7119.9599999999855</v>
      </c>
      <c r="D115" s="114">
        <f t="shared" si="9"/>
        <v>25.51</v>
      </c>
      <c r="E115" s="114">
        <f t="shared" si="10"/>
        <v>344.01</v>
      </c>
      <c r="F115" s="114">
        <f t="shared" si="12"/>
        <v>369.52</v>
      </c>
      <c r="G115" s="114">
        <f t="shared" si="11"/>
        <v>6775.9499999999853</v>
      </c>
    </row>
    <row r="116" spans="1:7" x14ac:dyDescent="0.35">
      <c r="A116" s="113">
        <f t="shared" si="13"/>
        <v>47027</v>
      </c>
      <c r="B116" s="92">
        <v>102</v>
      </c>
      <c r="C116" s="78">
        <f t="shared" si="8"/>
        <v>6775.9499999999853</v>
      </c>
      <c r="D116" s="114">
        <f t="shared" si="9"/>
        <v>24.28</v>
      </c>
      <c r="E116" s="114">
        <f t="shared" si="10"/>
        <v>345.24</v>
      </c>
      <c r="F116" s="114">
        <f t="shared" si="12"/>
        <v>369.52</v>
      </c>
      <c r="G116" s="114">
        <f t="shared" si="11"/>
        <v>6430.7099999999855</v>
      </c>
    </row>
    <row r="117" spans="1:7" x14ac:dyDescent="0.35">
      <c r="A117" s="113">
        <f t="shared" si="13"/>
        <v>47058</v>
      </c>
      <c r="B117" s="92">
        <v>103</v>
      </c>
      <c r="C117" s="78">
        <f t="shared" si="8"/>
        <v>6430.7099999999855</v>
      </c>
      <c r="D117" s="114">
        <f t="shared" si="9"/>
        <v>23.04</v>
      </c>
      <c r="E117" s="114">
        <f t="shared" si="10"/>
        <v>346.47999999999996</v>
      </c>
      <c r="F117" s="114">
        <f t="shared" si="12"/>
        <v>369.52</v>
      </c>
      <c r="G117" s="114">
        <f t="shared" si="11"/>
        <v>6084.2299999999859</v>
      </c>
    </row>
    <row r="118" spans="1:7" x14ac:dyDescent="0.35">
      <c r="A118" s="113">
        <f t="shared" si="13"/>
        <v>47088</v>
      </c>
      <c r="B118" s="92">
        <v>104</v>
      </c>
      <c r="C118" s="78">
        <f t="shared" si="8"/>
        <v>6084.2299999999859</v>
      </c>
      <c r="D118" s="114">
        <f t="shared" si="9"/>
        <v>21.8</v>
      </c>
      <c r="E118" s="114">
        <f t="shared" si="10"/>
        <v>347.71999999999997</v>
      </c>
      <c r="F118" s="114">
        <f t="shared" si="12"/>
        <v>369.52</v>
      </c>
      <c r="G118" s="114">
        <f t="shared" si="11"/>
        <v>5736.5099999999857</v>
      </c>
    </row>
    <row r="119" spans="1:7" x14ac:dyDescent="0.35">
      <c r="A119" s="113">
        <f t="shared" si="13"/>
        <v>47119</v>
      </c>
      <c r="B119" s="92">
        <v>105</v>
      </c>
      <c r="C119" s="78">
        <f t="shared" si="8"/>
        <v>5736.5099999999857</v>
      </c>
      <c r="D119" s="114">
        <f t="shared" si="9"/>
        <v>20.56</v>
      </c>
      <c r="E119" s="114">
        <f t="shared" si="10"/>
        <v>348.96</v>
      </c>
      <c r="F119" s="114">
        <f t="shared" si="12"/>
        <v>369.52</v>
      </c>
      <c r="G119" s="114">
        <f t="shared" si="11"/>
        <v>5387.5499999999856</v>
      </c>
    </row>
    <row r="120" spans="1:7" x14ac:dyDescent="0.35">
      <c r="A120" s="113">
        <f t="shared" si="13"/>
        <v>47150</v>
      </c>
      <c r="B120" s="92">
        <v>106</v>
      </c>
      <c r="C120" s="78">
        <f t="shared" si="8"/>
        <v>5387.5499999999856</v>
      </c>
      <c r="D120" s="114">
        <f t="shared" si="9"/>
        <v>19.309999999999999</v>
      </c>
      <c r="E120" s="114">
        <f t="shared" si="10"/>
        <v>350.21</v>
      </c>
      <c r="F120" s="114">
        <f t="shared" si="12"/>
        <v>369.52</v>
      </c>
      <c r="G120" s="114">
        <f t="shared" si="11"/>
        <v>5037.3399999999856</v>
      </c>
    </row>
    <row r="121" spans="1:7" x14ac:dyDescent="0.35">
      <c r="A121" s="113">
        <f t="shared" si="13"/>
        <v>47178</v>
      </c>
      <c r="B121" s="92">
        <v>107</v>
      </c>
      <c r="C121" s="78">
        <f t="shared" si="8"/>
        <v>5037.3399999999856</v>
      </c>
      <c r="D121" s="114">
        <f t="shared" si="9"/>
        <v>18.05</v>
      </c>
      <c r="E121" s="114">
        <f t="shared" si="10"/>
        <v>351.46999999999997</v>
      </c>
      <c r="F121" s="114">
        <f t="shared" si="12"/>
        <v>369.52</v>
      </c>
      <c r="G121" s="114">
        <f t="shared" si="11"/>
        <v>4685.8699999999853</v>
      </c>
    </row>
    <row r="122" spans="1:7" x14ac:dyDescent="0.35">
      <c r="A122" s="113">
        <f t="shared" si="13"/>
        <v>47209</v>
      </c>
      <c r="B122" s="92">
        <v>108</v>
      </c>
      <c r="C122" s="78">
        <f t="shared" si="8"/>
        <v>4685.8699999999853</v>
      </c>
      <c r="D122" s="114">
        <f t="shared" si="9"/>
        <v>16.79</v>
      </c>
      <c r="E122" s="114">
        <f t="shared" si="10"/>
        <v>352.72999999999996</v>
      </c>
      <c r="F122" s="114">
        <f t="shared" si="12"/>
        <v>369.52</v>
      </c>
      <c r="G122" s="114">
        <f t="shared" si="11"/>
        <v>4333.1399999999858</v>
      </c>
    </row>
    <row r="123" spans="1:7" x14ac:dyDescent="0.35">
      <c r="A123" s="113">
        <f t="shared" si="13"/>
        <v>47239</v>
      </c>
      <c r="B123" s="92">
        <v>109</v>
      </c>
      <c r="C123" s="78">
        <f t="shared" si="8"/>
        <v>4333.1399999999858</v>
      </c>
      <c r="D123" s="114">
        <f t="shared" si="9"/>
        <v>15.53</v>
      </c>
      <c r="E123" s="114">
        <f t="shared" si="10"/>
        <v>353.99</v>
      </c>
      <c r="F123" s="114">
        <f t="shared" si="12"/>
        <v>369.52</v>
      </c>
      <c r="G123" s="114">
        <f t="shared" si="11"/>
        <v>3979.149999999986</v>
      </c>
    </row>
    <row r="124" spans="1:7" x14ac:dyDescent="0.35">
      <c r="A124" s="113">
        <f t="shared" si="13"/>
        <v>47270</v>
      </c>
      <c r="B124" s="92">
        <v>110</v>
      </c>
      <c r="C124" s="78">
        <f t="shared" si="8"/>
        <v>3979.149999999986</v>
      </c>
      <c r="D124" s="114">
        <f t="shared" si="9"/>
        <v>14.26</v>
      </c>
      <c r="E124" s="114">
        <f t="shared" si="10"/>
        <v>355.26</v>
      </c>
      <c r="F124" s="114">
        <f t="shared" si="12"/>
        <v>369.52</v>
      </c>
      <c r="G124" s="114">
        <f t="shared" si="11"/>
        <v>3623.8899999999858</v>
      </c>
    </row>
    <row r="125" spans="1:7" x14ac:dyDescent="0.35">
      <c r="A125" s="113">
        <f t="shared" si="13"/>
        <v>47300</v>
      </c>
      <c r="B125" s="92">
        <v>111</v>
      </c>
      <c r="C125" s="78">
        <f t="shared" si="8"/>
        <v>3623.8899999999858</v>
      </c>
      <c r="D125" s="114">
        <f t="shared" si="9"/>
        <v>12.99</v>
      </c>
      <c r="E125" s="114">
        <f t="shared" si="10"/>
        <v>356.53</v>
      </c>
      <c r="F125" s="114">
        <f t="shared" si="12"/>
        <v>369.52</v>
      </c>
      <c r="G125" s="114">
        <f t="shared" si="11"/>
        <v>3267.359999999986</v>
      </c>
    </row>
    <row r="126" spans="1:7" x14ac:dyDescent="0.35">
      <c r="A126" s="113">
        <f t="shared" si="13"/>
        <v>47331</v>
      </c>
      <c r="B126" s="92">
        <v>112</v>
      </c>
      <c r="C126" s="78">
        <f t="shared" si="8"/>
        <v>3267.359999999986</v>
      </c>
      <c r="D126" s="114">
        <f t="shared" si="9"/>
        <v>11.71</v>
      </c>
      <c r="E126" s="114">
        <f t="shared" si="10"/>
        <v>357.81</v>
      </c>
      <c r="F126" s="114">
        <f t="shared" si="12"/>
        <v>369.52</v>
      </c>
      <c r="G126" s="114">
        <f t="shared" si="11"/>
        <v>2909.5499999999861</v>
      </c>
    </row>
    <row r="127" spans="1:7" x14ac:dyDescent="0.35">
      <c r="A127" s="113">
        <f t="shared" si="13"/>
        <v>47362</v>
      </c>
      <c r="B127" s="92">
        <v>113</v>
      </c>
      <c r="C127" s="78">
        <f t="shared" si="8"/>
        <v>2909.5499999999861</v>
      </c>
      <c r="D127" s="114">
        <f t="shared" si="9"/>
        <v>10.43</v>
      </c>
      <c r="E127" s="114">
        <f t="shared" si="10"/>
        <v>359.09</v>
      </c>
      <c r="F127" s="114">
        <f t="shared" si="12"/>
        <v>369.52</v>
      </c>
      <c r="G127" s="114">
        <f t="shared" si="11"/>
        <v>2550.4599999999859</v>
      </c>
    </row>
    <row r="128" spans="1:7" x14ac:dyDescent="0.35">
      <c r="A128" s="113">
        <f t="shared" si="13"/>
        <v>47392</v>
      </c>
      <c r="B128" s="92">
        <v>114</v>
      </c>
      <c r="C128" s="78">
        <f t="shared" si="8"/>
        <v>2550.4599999999859</v>
      </c>
      <c r="D128" s="114">
        <f t="shared" si="9"/>
        <v>9.14</v>
      </c>
      <c r="E128" s="114">
        <f t="shared" si="10"/>
        <v>360.38</v>
      </c>
      <c r="F128" s="114">
        <f t="shared" si="12"/>
        <v>369.52</v>
      </c>
      <c r="G128" s="114">
        <f t="shared" si="11"/>
        <v>2190.0799999999858</v>
      </c>
    </row>
    <row r="129" spans="1:7" x14ac:dyDescent="0.35">
      <c r="A129" s="113">
        <f t="shared" si="13"/>
        <v>47423</v>
      </c>
      <c r="B129" s="92">
        <v>115</v>
      </c>
      <c r="C129" s="78">
        <f t="shared" si="8"/>
        <v>2190.0799999999858</v>
      </c>
      <c r="D129" s="114">
        <f t="shared" si="9"/>
        <v>7.85</v>
      </c>
      <c r="E129" s="114">
        <f t="shared" si="10"/>
        <v>361.66999999999996</v>
      </c>
      <c r="F129" s="114">
        <f t="shared" si="12"/>
        <v>369.52</v>
      </c>
      <c r="G129" s="114">
        <f t="shared" si="11"/>
        <v>1828.4099999999858</v>
      </c>
    </row>
    <row r="130" spans="1:7" x14ac:dyDescent="0.35">
      <c r="A130" s="113">
        <f t="shared" si="13"/>
        <v>47453</v>
      </c>
      <c r="B130" s="92">
        <v>116</v>
      </c>
      <c r="C130" s="78">
        <f t="shared" si="8"/>
        <v>1828.4099999999858</v>
      </c>
      <c r="D130" s="114">
        <f t="shared" si="9"/>
        <v>6.55</v>
      </c>
      <c r="E130" s="114">
        <f t="shared" si="10"/>
        <v>362.96999999999997</v>
      </c>
      <c r="F130" s="114">
        <f t="shared" si="12"/>
        <v>369.52</v>
      </c>
      <c r="G130" s="114">
        <f t="shared" si="11"/>
        <v>1465.4399999999857</v>
      </c>
    </row>
    <row r="131" spans="1:7" x14ac:dyDescent="0.35">
      <c r="A131" s="113">
        <f t="shared" si="13"/>
        <v>47484</v>
      </c>
      <c r="B131" s="92">
        <v>117</v>
      </c>
      <c r="C131" s="78">
        <f t="shared" si="8"/>
        <v>1465.4399999999857</v>
      </c>
      <c r="D131" s="114">
        <f t="shared" si="9"/>
        <v>5.25</v>
      </c>
      <c r="E131" s="114">
        <f t="shared" si="10"/>
        <v>364.27</v>
      </c>
      <c r="F131" s="114">
        <f t="shared" si="12"/>
        <v>369.52</v>
      </c>
      <c r="G131" s="114">
        <f t="shared" si="11"/>
        <v>1101.1699999999857</v>
      </c>
    </row>
    <row r="132" spans="1:7" x14ac:dyDescent="0.35">
      <c r="A132" s="113">
        <f t="shared" si="13"/>
        <v>47515</v>
      </c>
      <c r="B132" s="92">
        <v>118</v>
      </c>
      <c r="C132" s="78">
        <f t="shared" si="8"/>
        <v>1101.1699999999857</v>
      </c>
      <c r="D132" s="114">
        <f t="shared" si="9"/>
        <v>3.95</v>
      </c>
      <c r="E132" s="114">
        <f t="shared" si="10"/>
        <v>365.57</v>
      </c>
      <c r="F132" s="114">
        <f t="shared" si="12"/>
        <v>369.52</v>
      </c>
      <c r="G132" s="114">
        <f t="shared" si="11"/>
        <v>735.59999999998581</v>
      </c>
    </row>
    <row r="133" spans="1:7" x14ac:dyDescent="0.35">
      <c r="A133" s="113">
        <f t="shared" si="13"/>
        <v>47543</v>
      </c>
      <c r="B133" s="92">
        <v>119</v>
      </c>
      <c r="C133" s="78">
        <f t="shared" si="8"/>
        <v>735.59999999998581</v>
      </c>
      <c r="D133" s="114">
        <f t="shared" si="9"/>
        <v>2.64</v>
      </c>
      <c r="E133" s="114">
        <f t="shared" si="10"/>
        <v>366.88</v>
      </c>
      <c r="F133" s="114">
        <f t="shared" si="12"/>
        <v>369.52</v>
      </c>
      <c r="G133" s="114">
        <f t="shared" si="11"/>
        <v>368.71999999998582</v>
      </c>
    </row>
    <row r="134" spans="1:7" x14ac:dyDescent="0.35">
      <c r="A134" s="113">
        <f t="shared" si="13"/>
        <v>47574</v>
      </c>
      <c r="B134" s="92">
        <v>120</v>
      </c>
      <c r="C134" s="78">
        <f t="shared" si="8"/>
        <v>368.71999999998582</v>
      </c>
      <c r="D134" s="114">
        <f t="shared" si="9"/>
        <v>1.32</v>
      </c>
      <c r="E134" s="114">
        <f t="shared" si="10"/>
        <v>368.2</v>
      </c>
      <c r="F134" s="114">
        <f t="shared" si="12"/>
        <v>369.52</v>
      </c>
      <c r="G134" s="114">
        <v>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34"/>
  <sheetViews>
    <sheetView workbookViewId="0">
      <selection activeCell="I4" sqref="I4"/>
    </sheetView>
  </sheetViews>
  <sheetFormatPr defaultRowHeight="14.5" x14ac:dyDescent="0.35"/>
  <cols>
    <col min="1" max="1" width="9.26953125" style="71" customWidth="1"/>
    <col min="2" max="2" width="7.7265625" style="71" customWidth="1"/>
    <col min="3" max="3" width="14.54296875" style="71" customWidth="1"/>
    <col min="4" max="4" width="14.453125" style="71" customWidth="1"/>
    <col min="5" max="7" width="14.54296875" style="71" customWidth="1"/>
    <col min="8" max="257" width="8.7265625" style="71"/>
    <col min="258" max="258" width="7.7265625" style="71" customWidth="1"/>
    <col min="259" max="259" width="14.54296875" style="71" customWidth="1"/>
    <col min="260" max="260" width="14.453125" style="71" customWidth="1"/>
    <col min="261" max="263" width="14.54296875" style="71" customWidth="1"/>
    <col min="264" max="513" width="8.7265625" style="71"/>
    <col min="514" max="514" width="7.7265625" style="71" customWidth="1"/>
    <col min="515" max="515" width="14.54296875" style="71" customWidth="1"/>
    <col min="516" max="516" width="14.453125" style="71" customWidth="1"/>
    <col min="517" max="519" width="14.54296875" style="71" customWidth="1"/>
    <col min="520" max="769" width="8.7265625" style="71"/>
    <col min="770" max="770" width="7.7265625" style="71" customWidth="1"/>
    <col min="771" max="771" width="14.54296875" style="71" customWidth="1"/>
    <col min="772" max="772" width="14.453125" style="71" customWidth="1"/>
    <col min="773" max="775" width="14.54296875" style="71" customWidth="1"/>
    <col min="776" max="1025" width="8.7265625" style="71"/>
    <col min="1026" max="1026" width="7.7265625" style="71" customWidth="1"/>
    <col min="1027" max="1027" width="14.54296875" style="71" customWidth="1"/>
    <col min="1028" max="1028" width="14.453125" style="71" customWidth="1"/>
    <col min="1029" max="1031" width="14.54296875" style="71" customWidth="1"/>
    <col min="1032" max="1281" width="8.7265625" style="71"/>
    <col min="1282" max="1282" width="7.7265625" style="71" customWidth="1"/>
    <col min="1283" max="1283" width="14.54296875" style="71" customWidth="1"/>
    <col min="1284" max="1284" width="14.453125" style="71" customWidth="1"/>
    <col min="1285" max="1287" width="14.54296875" style="71" customWidth="1"/>
    <col min="1288" max="1537" width="8.7265625" style="71"/>
    <col min="1538" max="1538" width="7.7265625" style="71" customWidth="1"/>
    <col min="1539" max="1539" width="14.54296875" style="71" customWidth="1"/>
    <col min="1540" max="1540" width="14.453125" style="71" customWidth="1"/>
    <col min="1541" max="1543" width="14.54296875" style="71" customWidth="1"/>
    <col min="1544" max="1793" width="8.7265625" style="71"/>
    <col min="1794" max="1794" width="7.7265625" style="71" customWidth="1"/>
    <col min="1795" max="1795" width="14.54296875" style="71" customWidth="1"/>
    <col min="1796" max="1796" width="14.453125" style="71" customWidth="1"/>
    <col min="1797" max="1799" width="14.54296875" style="71" customWidth="1"/>
    <col min="1800" max="2049" width="8.7265625" style="71"/>
    <col min="2050" max="2050" width="7.7265625" style="71" customWidth="1"/>
    <col min="2051" max="2051" width="14.54296875" style="71" customWidth="1"/>
    <col min="2052" max="2052" width="14.453125" style="71" customWidth="1"/>
    <col min="2053" max="2055" width="14.54296875" style="71" customWidth="1"/>
    <col min="2056" max="2305" width="8.7265625" style="71"/>
    <col min="2306" max="2306" width="7.7265625" style="71" customWidth="1"/>
    <col min="2307" max="2307" width="14.54296875" style="71" customWidth="1"/>
    <col min="2308" max="2308" width="14.453125" style="71" customWidth="1"/>
    <col min="2309" max="2311" width="14.54296875" style="71" customWidth="1"/>
    <col min="2312" max="2561" width="8.7265625" style="71"/>
    <col min="2562" max="2562" width="7.7265625" style="71" customWidth="1"/>
    <col min="2563" max="2563" width="14.54296875" style="71" customWidth="1"/>
    <col min="2564" max="2564" width="14.453125" style="71" customWidth="1"/>
    <col min="2565" max="2567" width="14.54296875" style="71" customWidth="1"/>
    <col min="2568" max="2817" width="8.7265625" style="71"/>
    <col min="2818" max="2818" width="7.7265625" style="71" customWidth="1"/>
    <col min="2819" max="2819" width="14.54296875" style="71" customWidth="1"/>
    <col min="2820" max="2820" width="14.453125" style="71" customWidth="1"/>
    <col min="2821" max="2823" width="14.54296875" style="71" customWidth="1"/>
    <col min="2824" max="3073" width="8.7265625" style="71"/>
    <col min="3074" max="3074" width="7.7265625" style="71" customWidth="1"/>
    <col min="3075" max="3075" width="14.54296875" style="71" customWidth="1"/>
    <col min="3076" max="3076" width="14.453125" style="71" customWidth="1"/>
    <col min="3077" max="3079" width="14.54296875" style="71" customWidth="1"/>
    <col min="3080" max="3329" width="8.7265625" style="71"/>
    <col min="3330" max="3330" width="7.7265625" style="71" customWidth="1"/>
    <col min="3331" max="3331" width="14.54296875" style="71" customWidth="1"/>
    <col min="3332" max="3332" width="14.453125" style="71" customWidth="1"/>
    <col min="3333" max="3335" width="14.54296875" style="71" customWidth="1"/>
    <col min="3336" max="3585" width="8.7265625" style="71"/>
    <col min="3586" max="3586" width="7.7265625" style="71" customWidth="1"/>
    <col min="3587" max="3587" width="14.54296875" style="71" customWidth="1"/>
    <col min="3588" max="3588" width="14.453125" style="71" customWidth="1"/>
    <col min="3589" max="3591" width="14.54296875" style="71" customWidth="1"/>
    <col min="3592" max="3841" width="8.7265625" style="71"/>
    <col min="3842" max="3842" width="7.7265625" style="71" customWidth="1"/>
    <col min="3843" max="3843" width="14.54296875" style="71" customWidth="1"/>
    <col min="3844" max="3844" width="14.453125" style="71" customWidth="1"/>
    <col min="3845" max="3847" width="14.54296875" style="71" customWidth="1"/>
    <col min="3848" max="4097" width="8.7265625" style="71"/>
    <col min="4098" max="4098" width="7.7265625" style="71" customWidth="1"/>
    <col min="4099" max="4099" width="14.54296875" style="71" customWidth="1"/>
    <col min="4100" max="4100" width="14.453125" style="71" customWidth="1"/>
    <col min="4101" max="4103" width="14.54296875" style="71" customWidth="1"/>
    <col min="4104" max="4353" width="8.7265625" style="71"/>
    <col min="4354" max="4354" width="7.7265625" style="71" customWidth="1"/>
    <col min="4355" max="4355" width="14.54296875" style="71" customWidth="1"/>
    <col min="4356" max="4356" width="14.453125" style="71" customWidth="1"/>
    <col min="4357" max="4359" width="14.54296875" style="71" customWidth="1"/>
    <col min="4360" max="4609" width="8.7265625" style="71"/>
    <col min="4610" max="4610" width="7.7265625" style="71" customWidth="1"/>
    <col min="4611" max="4611" width="14.54296875" style="71" customWidth="1"/>
    <col min="4612" max="4612" width="14.453125" style="71" customWidth="1"/>
    <col min="4613" max="4615" width="14.54296875" style="71" customWidth="1"/>
    <col min="4616" max="4865" width="8.7265625" style="71"/>
    <col min="4866" max="4866" width="7.7265625" style="71" customWidth="1"/>
    <col min="4867" max="4867" width="14.54296875" style="71" customWidth="1"/>
    <col min="4868" max="4868" width="14.453125" style="71" customWidth="1"/>
    <col min="4869" max="4871" width="14.54296875" style="71" customWidth="1"/>
    <col min="4872" max="5121" width="8.7265625" style="71"/>
    <col min="5122" max="5122" width="7.7265625" style="71" customWidth="1"/>
    <col min="5123" max="5123" width="14.54296875" style="71" customWidth="1"/>
    <col min="5124" max="5124" width="14.453125" style="71" customWidth="1"/>
    <col min="5125" max="5127" width="14.54296875" style="71" customWidth="1"/>
    <col min="5128" max="5377" width="8.7265625" style="71"/>
    <col min="5378" max="5378" width="7.7265625" style="71" customWidth="1"/>
    <col min="5379" max="5379" width="14.54296875" style="71" customWidth="1"/>
    <col min="5380" max="5380" width="14.453125" style="71" customWidth="1"/>
    <col min="5381" max="5383" width="14.54296875" style="71" customWidth="1"/>
    <col min="5384" max="5633" width="8.7265625" style="71"/>
    <col min="5634" max="5634" width="7.7265625" style="71" customWidth="1"/>
    <col min="5635" max="5635" width="14.54296875" style="71" customWidth="1"/>
    <col min="5636" max="5636" width="14.453125" style="71" customWidth="1"/>
    <col min="5637" max="5639" width="14.54296875" style="71" customWidth="1"/>
    <col min="5640" max="5889" width="8.7265625" style="71"/>
    <col min="5890" max="5890" width="7.7265625" style="71" customWidth="1"/>
    <col min="5891" max="5891" width="14.54296875" style="71" customWidth="1"/>
    <col min="5892" max="5892" width="14.453125" style="71" customWidth="1"/>
    <col min="5893" max="5895" width="14.54296875" style="71" customWidth="1"/>
    <col min="5896" max="6145" width="8.7265625" style="71"/>
    <col min="6146" max="6146" width="7.7265625" style="71" customWidth="1"/>
    <col min="6147" max="6147" width="14.54296875" style="71" customWidth="1"/>
    <col min="6148" max="6148" width="14.453125" style="71" customWidth="1"/>
    <col min="6149" max="6151" width="14.54296875" style="71" customWidth="1"/>
    <col min="6152" max="6401" width="8.7265625" style="71"/>
    <col min="6402" max="6402" width="7.7265625" style="71" customWidth="1"/>
    <col min="6403" max="6403" width="14.54296875" style="71" customWidth="1"/>
    <col min="6404" max="6404" width="14.453125" style="71" customWidth="1"/>
    <col min="6405" max="6407" width="14.54296875" style="71" customWidth="1"/>
    <col min="6408" max="6657" width="8.7265625" style="71"/>
    <col min="6658" max="6658" width="7.7265625" style="71" customWidth="1"/>
    <col min="6659" max="6659" width="14.54296875" style="71" customWidth="1"/>
    <col min="6660" max="6660" width="14.453125" style="71" customWidth="1"/>
    <col min="6661" max="6663" width="14.54296875" style="71" customWidth="1"/>
    <col min="6664" max="6913" width="8.7265625" style="71"/>
    <col min="6914" max="6914" width="7.7265625" style="71" customWidth="1"/>
    <col min="6915" max="6915" width="14.54296875" style="71" customWidth="1"/>
    <col min="6916" max="6916" width="14.453125" style="71" customWidth="1"/>
    <col min="6917" max="6919" width="14.54296875" style="71" customWidth="1"/>
    <col min="6920" max="7169" width="8.7265625" style="71"/>
    <col min="7170" max="7170" width="7.7265625" style="71" customWidth="1"/>
    <col min="7171" max="7171" width="14.54296875" style="71" customWidth="1"/>
    <col min="7172" max="7172" width="14.453125" style="71" customWidth="1"/>
    <col min="7173" max="7175" width="14.54296875" style="71" customWidth="1"/>
    <col min="7176" max="7425" width="8.7265625" style="71"/>
    <col min="7426" max="7426" width="7.7265625" style="71" customWidth="1"/>
    <col min="7427" max="7427" width="14.54296875" style="71" customWidth="1"/>
    <col min="7428" max="7428" width="14.453125" style="71" customWidth="1"/>
    <col min="7429" max="7431" width="14.54296875" style="71" customWidth="1"/>
    <col min="7432" max="7681" width="8.7265625" style="71"/>
    <col min="7682" max="7682" width="7.7265625" style="71" customWidth="1"/>
    <col min="7683" max="7683" width="14.54296875" style="71" customWidth="1"/>
    <col min="7684" max="7684" width="14.453125" style="71" customWidth="1"/>
    <col min="7685" max="7687" width="14.54296875" style="71" customWidth="1"/>
    <col min="7688" max="7937" width="8.7265625" style="71"/>
    <col min="7938" max="7938" width="7.7265625" style="71" customWidth="1"/>
    <col min="7939" max="7939" width="14.54296875" style="71" customWidth="1"/>
    <col min="7940" max="7940" width="14.453125" style="71" customWidth="1"/>
    <col min="7941" max="7943" width="14.54296875" style="71" customWidth="1"/>
    <col min="7944" max="8193" width="8.7265625" style="71"/>
    <col min="8194" max="8194" width="7.7265625" style="71" customWidth="1"/>
    <col min="8195" max="8195" width="14.54296875" style="71" customWidth="1"/>
    <col min="8196" max="8196" width="14.453125" style="71" customWidth="1"/>
    <col min="8197" max="8199" width="14.54296875" style="71" customWidth="1"/>
    <col min="8200" max="8449" width="8.7265625" style="71"/>
    <col min="8450" max="8450" width="7.7265625" style="71" customWidth="1"/>
    <col min="8451" max="8451" width="14.54296875" style="71" customWidth="1"/>
    <col min="8452" max="8452" width="14.453125" style="71" customWidth="1"/>
    <col min="8453" max="8455" width="14.54296875" style="71" customWidth="1"/>
    <col min="8456" max="8705" width="8.7265625" style="71"/>
    <col min="8706" max="8706" width="7.7265625" style="71" customWidth="1"/>
    <col min="8707" max="8707" width="14.54296875" style="71" customWidth="1"/>
    <col min="8708" max="8708" width="14.453125" style="71" customWidth="1"/>
    <col min="8709" max="8711" width="14.54296875" style="71" customWidth="1"/>
    <col min="8712" max="8961" width="8.7265625" style="71"/>
    <col min="8962" max="8962" width="7.7265625" style="71" customWidth="1"/>
    <col min="8963" max="8963" width="14.54296875" style="71" customWidth="1"/>
    <col min="8964" max="8964" width="14.453125" style="71" customWidth="1"/>
    <col min="8965" max="8967" width="14.54296875" style="71" customWidth="1"/>
    <col min="8968" max="9217" width="8.7265625" style="71"/>
    <col min="9218" max="9218" width="7.7265625" style="71" customWidth="1"/>
    <col min="9219" max="9219" width="14.54296875" style="71" customWidth="1"/>
    <col min="9220" max="9220" width="14.453125" style="71" customWidth="1"/>
    <col min="9221" max="9223" width="14.54296875" style="71" customWidth="1"/>
    <col min="9224" max="9473" width="8.7265625" style="71"/>
    <col min="9474" max="9474" width="7.7265625" style="71" customWidth="1"/>
    <col min="9475" max="9475" width="14.54296875" style="71" customWidth="1"/>
    <col min="9476" max="9476" width="14.453125" style="71" customWidth="1"/>
    <col min="9477" max="9479" width="14.54296875" style="71" customWidth="1"/>
    <col min="9480" max="9729" width="8.7265625" style="71"/>
    <col min="9730" max="9730" width="7.7265625" style="71" customWidth="1"/>
    <col min="9731" max="9731" width="14.54296875" style="71" customWidth="1"/>
    <col min="9732" max="9732" width="14.453125" style="71" customWidth="1"/>
    <col min="9733" max="9735" width="14.54296875" style="71" customWidth="1"/>
    <col min="9736" max="9985" width="8.7265625" style="71"/>
    <col min="9986" max="9986" width="7.7265625" style="71" customWidth="1"/>
    <col min="9987" max="9987" width="14.54296875" style="71" customWidth="1"/>
    <col min="9988" max="9988" width="14.453125" style="71" customWidth="1"/>
    <col min="9989" max="9991" width="14.54296875" style="71" customWidth="1"/>
    <col min="9992" max="10241" width="8.7265625" style="71"/>
    <col min="10242" max="10242" width="7.7265625" style="71" customWidth="1"/>
    <col min="10243" max="10243" width="14.54296875" style="71" customWidth="1"/>
    <col min="10244" max="10244" width="14.453125" style="71" customWidth="1"/>
    <col min="10245" max="10247" width="14.54296875" style="71" customWidth="1"/>
    <col min="10248" max="10497" width="8.7265625" style="71"/>
    <col min="10498" max="10498" width="7.7265625" style="71" customWidth="1"/>
    <col min="10499" max="10499" width="14.54296875" style="71" customWidth="1"/>
    <col min="10500" max="10500" width="14.453125" style="71" customWidth="1"/>
    <col min="10501" max="10503" width="14.54296875" style="71" customWidth="1"/>
    <col min="10504" max="10753" width="8.7265625" style="71"/>
    <col min="10754" max="10754" width="7.7265625" style="71" customWidth="1"/>
    <col min="10755" max="10755" width="14.54296875" style="71" customWidth="1"/>
    <col min="10756" max="10756" width="14.453125" style="71" customWidth="1"/>
    <col min="10757" max="10759" width="14.54296875" style="71" customWidth="1"/>
    <col min="10760" max="11009" width="8.7265625" style="71"/>
    <col min="11010" max="11010" width="7.7265625" style="71" customWidth="1"/>
    <col min="11011" max="11011" width="14.54296875" style="71" customWidth="1"/>
    <col min="11012" max="11012" width="14.453125" style="71" customWidth="1"/>
    <col min="11013" max="11015" width="14.54296875" style="71" customWidth="1"/>
    <col min="11016" max="11265" width="8.7265625" style="71"/>
    <col min="11266" max="11266" width="7.7265625" style="71" customWidth="1"/>
    <col min="11267" max="11267" width="14.54296875" style="71" customWidth="1"/>
    <col min="11268" max="11268" width="14.453125" style="71" customWidth="1"/>
    <col min="11269" max="11271" width="14.54296875" style="71" customWidth="1"/>
    <col min="11272" max="11521" width="8.7265625" style="71"/>
    <col min="11522" max="11522" width="7.7265625" style="71" customWidth="1"/>
    <col min="11523" max="11523" width="14.54296875" style="71" customWidth="1"/>
    <col min="11524" max="11524" width="14.453125" style="71" customWidth="1"/>
    <col min="11525" max="11527" width="14.54296875" style="71" customWidth="1"/>
    <col min="11528" max="11777" width="8.7265625" style="71"/>
    <col min="11778" max="11778" width="7.7265625" style="71" customWidth="1"/>
    <col min="11779" max="11779" width="14.54296875" style="71" customWidth="1"/>
    <col min="11780" max="11780" width="14.453125" style="71" customWidth="1"/>
    <col min="11781" max="11783" width="14.54296875" style="71" customWidth="1"/>
    <col min="11784" max="12033" width="8.7265625" style="71"/>
    <col min="12034" max="12034" width="7.7265625" style="71" customWidth="1"/>
    <col min="12035" max="12035" width="14.54296875" style="71" customWidth="1"/>
    <col min="12036" max="12036" width="14.453125" style="71" customWidth="1"/>
    <col min="12037" max="12039" width="14.54296875" style="71" customWidth="1"/>
    <col min="12040" max="12289" width="8.7265625" style="71"/>
    <col min="12290" max="12290" width="7.7265625" style="71" customWidth="1"/>
    <col min="12291" max="12291" width="14.54296875" style="71" customWidth="1"/>
    <col min="12292" max="12292" width="14.453125" style="71" customWidth="1"/>
    <col min="12293" max="12295" width="14.54296875" style="71" customWidth="1"/>
    <col min="12296" max="12545" width="8.7265625" style="71"/>
    <col min="12546" max="12546" width="7.7265625" style="71" customWidth="1"/>
    <col min="12547" max="12547" width="14.54296875" style="71" customWidth="1"/>
    <col min="12548" max="12548" width="14.453125" style="71" customWidth="1"/>
    <col min="12549" max="12551" width="14.54296875" style="71" customWidth="1"/>
    <col min="12552" max="12801" width="8.7265625" style="71"/>
    <col min="12802" max="12802" width="7.7265625" style="71" customWidth="1"/>
    <col min="12803" max="12803" width="14.54296875" style="71" customWidth="1"/>
    <col min="12804" max="12804" width="14.453125" style="71" customWidth="1"/>
    <col min="12805" max="12807" width="14.54296875" style="71" customWidth="1"/>
    <col min="12808" max="13057" width="8.7265625" style="71"/>
    <col min="13058" max="13058" width="7.7265625" style="71" customWidth="1"/>
    <col min="13059" max="13059" width="14.54296875" style="71" customWidth="1"/>
    <col min="13060" max="13060" width="14.453125" style="71" customWidth="1"/>
    <col min="13061" max="13063" width="14.54296875" style="71" customWidth="1"/>
    <col min="13064" max="13313" width="8.7265625" style="71"/>
    <col min="13314" max="13314" width="7.7265625" style="71" customWidth="1"/>
    <col min="13315" max="13315" width="14.54296875" style="71" customWidth="1"/>
    <col min="13316" max="13316" width="14.453125" style="71" customWidth="1"/>
    <col min="13317" max="13319" width="14.54296875" style="71" customWidth="1"/>
    <col min="13320" max="13569" width="8.7265625" style="71"/>
    <col min="13570" max="13570" width="7.7265625" style="71" customWidth="1"/>
    <col min="13571" max="13571" width="14.54296875" style="71" customWidth="1"/>
    <col min="13572" max="13572" width="14.453125" style="71" customWidth="1"/>
    <col min="13573" max="13575" width="14.54296875" style="71" customWidth="1"/>
    <col min="13576" max="13825" width="8.7265625" style="71"/>
    <col min="13826" max="13826" width="7.7265625" style="71" customWidth="1"/>
    <col min="13827" max="13827" width="14.54296875" style="71" customWidth="1"/>
    <col min="13828" max="13828" width="14.453125" style="71" customWidth="1"/>
    <col min="13829" max="13831" width="14.54296875" style="71" customWidth="1"/>
    <col min="13832" max="14081" width="8.7265625" style="71"/>
    <col min="14082" max="14082" width="7.7265625" style="71" customWidth="1"/>
    <col min="14083" max="14083" width="14.54296875" style="71" customWidth="1"/>
    <col min="14084" max="14084" width="14.453125" style="71" customWidth="1"/>
    <col min="14085" max="14087" width="14.54296875" style="71" customWidth="1"/>
    <col min="14088" max="14337" width="8.7265625" style="71"/>
    <col min="14338" max="14338" width="7.7265625" style="71" customWidth="1"/>
    <col min="14339" max="14339" width="14.54296875" style="71" customWidth="1"/>
    <col min="14340" max="14340" width="14.453125" style="71" customWidth="1"/>
    <col min="14341" max="14343" width="14.54296875" style="71" customWidth="1"/>
    <col min="14344" max="14593" width="8.7265625" style="71"/>
    <col min="14594" max="14594" width="7.7265625" style="71" customWidth="1"/>
    <col min="14595" max="14595" width="14.54296875" style="71" customWidth="1"/>
    <col min="14596" max="14596" width="14.453125" style="71" customWidth="1"/>
    <col min="14597" max="14599" width="14.54296875" style="71" customWidth="1"/>
    <col min="14600" max="14849" width="8.7265625" style="71"/>
    <col min="14850" max="14850" width="7.7265625" style="71" customWidth="1"/>
    <col min="14851" max="14851" width="14.54296875" style="71" customWidth="1"/>
    <col min="14852" max="14852" width="14.453125" style="71" customWidth="1"/>
    <col min="14853" max="14855" width="14.54296875" style="71" customWidth="1"/>
    <col min="14856" max="15105" width="8.7265625" style="71"/>
    <col min="15106" max="15106" width="7.7265625" style="71" customWidth="1"/>
    <col min="15107" max="15107" width="14.54296875" style="71" customWidth="1"/>
    <col min="15108" max="15108" width="14.453125" style="71" customWidth="1"/>
    <col min="15109" max="15111" width="14.54296875" style="71" customWidth="1"/>
    <col min="15112" max="15361" width="8.7265625" style="71"/>
    <col min="15362" max="15362" width="7.7265625" style="71" customWidth="1"/>
    <col min="15363" max="15363" width="14.54296875" style="71" customWidth="1"/>
    <col min="15364" max="15364" width="14.453125" style="71" customWidth="1"/>
    <col min="15365" max="15367" width="14.54296875" style="71" customWidth="1"/>
    <col min="15368" max="15617" width="8.7265625" style="71"/>
    <col min="15618" max="15618" width="7.7265625" style="71" customWidth="1"/>
    <col min="15619" max="15619" width="14.54296875" style="71" customWidth="1"/>
    <col min="15620" max="15620" width="14.453125" style="71" customWidth="1"/>
    <col min="15621" max="15623" width="14.54296875" style="71" customWidth="1"/>
    <col min="15624" max="15873" width="8.7265625" style="71"/>
    <col min="15874" max="15874" width="7.7265625" style="71" customWidth="1"/>
    <col min="15875" max="15875" width="14.54296875" style="71" customWidth="1"/>
    <col min="15876" max="15876" width="14.453125" style="71" customWidth="1"/>
    <col min="15877" max="15879" width="14.54296875" style="71" customWidth="1"/>
    <col min="15880" max="16129" width="8.7265625" style="71"/>
    <col min="16130" max="16130" width="7.7265625" style="71" customWidth="1"/>
    <col min="16131" max="16131" width="14.54296875" style="71" customWidth="1"/>
    <col min="16132" max="16132" width="14.453125" style="71" customWidth="1"/>
    <col min="16133" max="16135" width="14.54296875" style="71" customWidth="1"/>
    <col min="16136" max="16384" width="8.7265625" style="71"/>
  </cols>
  <sheetData>
    <row r="1" spans="1:13" x14ac:dyDescent="0.35">
      <c r="A1" s="69"/>
      <c r="B1" s="69"/>
      <c r="C1" s="69"/>
      <c r="D1" s="69"/>
      <c r="E1" s="69"/>
      <c r="F1" s="69"/>
      <c r="G1" s="139"/>
    </row>
    <row r="2" spans="1:13" x14ac:dyDescent="0.35">
      <c r="A2" s="69"/>
      <c r="B2" s="69"/>
      <c r="C2" s="69"/>
      <c r="D2" s="69"/>
      <c r="E2" s="69"/>
      <c r="F2" s="72"/>
      <c r="G2" s="140"/>
    </row>
    <row r="3" spans="1:13" x14ac:dyDescent="0.35">
      <c r="A3" s="69"/>
      <c r="B3" s="69"/>
      <c r="C3" s="69"/>
      <c r="D3" s="69"/>
      <c r="E3" s="69"/>
      <c r="F3" s="72"/>
      <c r="G3" s="73"/>
    </row>
    <row r="4" spans="1:13" ht="21" x14ac:dyDescent="0.5">
      <c r="A4" s="69"/>
      <c r="B4" s="76" t="s">
        <v>69</v>
      </c>
      <c r="C4" s="69"/>
      <c r="D4" s="69"/>
      <c r="E4" s="77"/>
      <c r="F4" s="78"/>
      <c r="G4" s="76"/>
      <c r="K4" s="82"/>
      <c r="L4" s="83"/>
    </row>
    <row r="5" spans="1:13" x14ac:dyDescent="0.35">
      <c r="A5" s="69"/>
      <c r="B5" s="69"/>
      <c r="C5" s="69"/>
      <c r="D5" s="69"/>
      <c r="E5" s="69"/>
      <c r="F5" s="78"/>
      <c r="G5" s="69"/>
      <c r="K5" s="84"/>
      <c r="L5" s="83"/>
    </row>
    <row r="6" spans="1:13" x14ac:dyDescent="0.35">
      <c r="A6" s="69"/>
      <c r="B6" s="85" t="s">
        <v>37</v>
      </c>
      <c r="C6" s="86"/>
      <c r="D6" s="87"/>
      <c r="E6" s="141">
        <v>44562</v>
      </c>
      <c r="F6" s="89"/>
      <c r="G6" s="69"/>
      <c r="K6" s="90"/>
      <c r="L6" s="90"/>
    </row>
    <row r="7" spans="1:13" x14ac:dyDescent="0.35">
      <c r="A7" s="69"/>
      <c r="B7" s="91" t="s">
        <v>39</v>
      </c>
      <c r="C7" s="92"/>
      <c r="E7" s="110">
        <v>60</v>
      </c>
      <c r="F7" s="94" t="s">
        <v>29</v>
      </c>
      <c r="G7" s="69"/>
      <c r="K7" s="95"/>
      <c r="L7" s="95"/>
    </row>
    <row r="8" spans="1:13" x14ac:dyDescent="0.35">
      <c r="A8" s="69"/>
      <c r="B8" s="91" t="s">
        <v>45</v>
      </c>
      <c r="C8" s="92"/>
      <c r="D8" s="96">
        <f>E6-1</f>
        <v>44561</v>
      </c>
      <c r="E8" s="97">
        <v>25524.015399999997</v>
      </c>
      <c r="F8" s="94" t="s">
        <v>42</v>
      </c>
      <c r="G8" s="69"/>
      <c r="K8" s="95"/>
      <c r="L8" s="95"/>
    </row>
    <row r="9" spans="1:13" x14ac:dyDescent="0.35">
      <c r="A9" s="69"/>
      <c r="B9" s="91" t="s">
        <v>46</v>
      </c>
      <c r="C9" s="92"/>
      <c r="D9" s="96">
        <f>EDATE(D8,E7)</f>
        <v>46387</v>
      </c>
      <c r="E9" s="97">
        <v>0</v>
      </c>
      <c r="F9" s="94" t="s">
        <v>42</v>
      </c>
      <c r="G9" s="103"/>
      <c r="K9" s="95"/>
      <c r="L9" s="95"/>
    </row>
    <row r="10" spans="1:13" x14ac:dyDescent="0.35">
      <c r="A10" s="69"/>
      <c r="B10" s="91" t="s">
        <v>44</v>
      </c>
      <c r="C10" s="92"/>
      <c r="E10" s="101">
        <v>1</v>
      </c>
      <c r="F10" s="94"/>
      <c r="G10" s="69"/>
      <c r="K10" s="100"/>
      <c r="L10" s="100"/>
    </row>
    <row r="11" spans="1:13" x14ac:dyDescent="0.35">
      <c r="A11" s="69"/>
      <c r="B11" s="105" t="s">
        <v>70</v>
      </c>
      <c r="C11" s="106"/>
      <c r="D11" s="107"/>
      <c r="E11" s="134">
        <v>0.03</v>
      </c>
      <c r="F11" s="108"/>
      <c r="G11" s="109"/>
      <c r="K11" s="95"/>
      <c r="L11" s="95"/>
      <c r="M11" s="100"/>
    </row>
    <row r="12" spans="1:13" x14ac:dyDescent="0.35">
      <c r="A12" s="69"/>
      <c r="B12" s="110"/>
      <c r="C12" s="92"/>
      <c r="E12" s="111"/>
      <c r="F12" s="110"/>
      <c r="G12" s="109"/>
      <c r="K12" s="95"/>
      <c r="L12" s="95"/>
      <c r="M12" s="100"/>
    </row>
    <row r="13" spans="1:13" x14ac:dyDescent="0.35">
      <c r="K13" s="95"/>
      <c r="L13" s="95"/>
      <c r="M13" s="100"/>
    </row>
    <row r="14" spans="1:13" ht="15" thickBot="1" x14ac:dyDescent="0.4">
      <c r="A14" s="112" t="s">
        <v>48</v>
      </c>
      <c r="B14" s="112" t="s">
        <v>49</v>
      </c>
      <c r="C14" s="112" t="s">
        <v>50</v>
      </c>
      <c r="D14" s="112" t="s">
        <v>51</v>
      </c>
      <c r="E14" s="112" t="s">
        <v>52</v>
      </c>
      <c r="F14" s="112" t="s">
        <v>53</v>
      </c>
      <c r="G14" s="112" t="s">
        <v>54</v>
      </c>
      <c r="K14" s="95"/>
      <c r="L14" s="95"/>
      <c r="M14" s="100"/>
    </row>
    <row r="15" spans="1:13" x14ac:dyDescent="0.35">
      <c r="A15" s="113">
        <f>E6</f>
        <v>44562</v>
      </c>
      <c r="B15" s="92">
        <v>1</v>
      </c>
      <c r="C15" s="78">
        <f>E8</f>
        <v>25524.015399999997</v>
      </c>
      <c r="D15" s="114">
        <f>ROUND(C15*$E$11/12,2)</f>
        <v>63.81</v>
      </c>
      <c r="E15" s="114">
        <f>PPMT($E$11/12,B15,$E$7,-$E$8,$E$9,0)</f>
        <v>394.82309872738375</v>
      </c>
      <c r="F15" s="114">
        <f>ROUND(PMT($E$11/12,E7,-E8,E9),2)</f>
        <v>458.63</v>
      </c>
      <c r="G15" s="114">
        <f>C15-E15</f>
        <v>25129.192301272611</v>
      </c>
      <c r="K15" s="95"/>
      <c r="L15" s="95"/>
      <c r="M15" s="100"/>
    </row>
    <row r="16" spans="1:13" x14ac:dyDescent="0.35">
      <c r="A16" s="113">
        <f>EDATE(A15,1)</f>
        <v>44593</v>
      </c>
      <c r="B16" s="92">
        <v>2</v>
      </c>
      <c r="C16" s="78">
        <f>G15</f>
        <v>25129.192301272611</v>
      </c>
      <c r="D16" s="114">
        <f t="shared" ref="D16:D74" si="0">ROUND(C16*$E$11/12,2)</f>
        <v>62.82</v>
      </c>
      <c r="E16" s="114">
        <f t="shared" ref="E16:E74" si="1">PPMT($E$11/12,B16,$E$7,-$E$8,$E$9,0)</f>
        <v>395.81015647420219</v>
      </c>
      <c r="F16" s="114">
        <f>F15</f>
        <v>458.63</v>
      </c>
      <c r="G16" s="114">
        <f t="shared" ref="G16:G74" si="2">C16-E16</f>
        <v>24733.382144798408</v>
      </c>
      <c r="K16" s="95"/>
      <c r="L16" s="95"/>
      <c r="M16" s="100"/>
    </row>
    <row r="17" spans="1:13" x14ac:dyDescent="0.35">
      <c r="A17" s="113">
        <f>EDATE(A16,1)</f>
        <v>44621</v>
      </c>
      <c r="B17" s="92">
        <v>3</v>
      </c>
      <c r="C17" s="78">
        <f>G16</f>
        <v>24733.382144798408</v>
      </c>
      <c r="D17" s="114">
        <f t="shared" si="0"/>
        <v>61.83</v>
      </c>
      <c r="E17" s="114">
        <f t="shared" si="1"/>
        <v>396.7996818653877</v>
      </c>
      <c r="F17" s="114">
        <f t="shared" ref="F17:F74" si="3">F16</f>
        <v>458.63</v>
      </c>
      <c r="G17" s="114">
        <f t="shared" si="2"/>
        <v>24336.58246293302</v>
      </c>
      <c r="K17" s="95"/>
      <c r="L17" s="95"/>
      <c r="M17" s="100"/>
    </row>
    <row r="18" spans="1:13" x14ac:dyDescent="0.35">
      <c r="A18" s="113">
        <f t="shared" ref="A18:A74" si="4">EDATE(A17,1)</f>
        <v>44652</v>
      </c>
      <c r="B18" s="92">
        <v>4</v>
      </c>
      <c r="C18" s="78">
        <f t="shared" ref="C18:C74" si="5">G17</f>
        <v>24336.58246293302</v>
      </c>
      <c r="D18" s="114">
        <f t="shared" si="0"/>
        <v>60.84</v>
      </c>
      <c r="E18" s="114">
        <f t="shared" si="1"/>
        <v>397.79168107005114</v>
      </c>
      <c r="F18" s="114">
        <f t="shared" si="3"/>
        <v>458.63</v>
      </c>
      <c r="G18" s="114">
        <f t="shared" si="2"/>
        <v>23938.790781862968</v>
      </c>
      <c r="K18" s="95"/>
      <c r="L18" s="95"/>
      <c r="M18" s="100"/>
    </row>
    <row r="19" spans="1:13" x14ac:dyDescent="0.35">
      <c r="A19" s="113">
        <f t="shared" si="4"/>
        <v>44682</v>
      </c>
      <c r="B19" s="92">
        <v>5</v>
      </c>
      <c r="C19" s="78">
        <f t="shared" si="5"/>
        <v>23938.790781862968</v>
      </c>
      <c r="D19" s="114">
        <f t="shared" si="0"/>
        <v>59.85</v>
      </c>
      <c r="E19" s="114">
        <f t="shared" si="1"/>
        <v>398.78616027272625</v>
      </c>
      <c r="F19" s="114">
        <f t="shared" si="3"/>
        <v>458.63</v>
      </c>
      <c r="G19" s="114">
        <f t="shared" si="2"/>
        <v>23540.00462159024</v>
      </c>
      <c r="K19" s="95"/>
      <c r="L19" s="95"/>
      <c r="M19" s="100"/>
    </row>
    <row r="20" spans="1:13" x14ac:dyDescent="0.35">
      <c r="A20" s="113">
        <f t="shared" si="4"/>
        <v>44713</v>
      </c>
      <c r="B20" s="92">
        <v>6</v>
      </c>
      <c r="C20" s="78">
        <f t="shared" si="5"/>
        <v>23540.00462159024</v>
      </c>
      <c r="D20" s="114">
        <f t="shared" si="0"/>
        <v>58.85</v>
      </c>
      <c r="E20" s="114">
        <f t="shared" si="1"/>
        <v>399.78312567340805</v>
      </c>
      <c r="F20" s="114">
        <f t="shared" si="3"/>
        <v>458.63</v>
      </c>
      <c r="G20" s="114">
        <f t="shared" si="2"/>
        <v>23140.22149591683</v>
      </c>
      <c r="K20" s="95"/>
      <c r="L20" s="95"/>
      <c r="M20" s="100"/>
    </row>
    <row r="21" spans="1:13" x14ac:dyDescent="0.35">
      <c r="A21" s="113">
        <f t="shared" si="4"/>
        <v>44743</v>
      </c>
      <c r="B21" s="92">
        <v>7</v>
      </c>
      <c r="C21" s="78">
        <f t="shared" si="5"/>
        <v>23140.22149591683</v>
      </c>
      <c r="D21" s="114">
        <f t="shared" si="0"/>
        <v>57.85</v>
      </c>
      <c r="E21" s="114">
        <f t="shared" si="1"/>
        <v>400.78258348759164</v>
      </c>
      <c r="F21" s="114">
        <f t="shared" si="3"/>
        <v>458.63</v>
      </c>
      <c r="G21" s="114">
        <f t="shared" si="2"/>
        <v>22739.438912429239</v>
      </c>
      <c r="K21" s="95"/>
      <c r="L21" s="95"/>
      <c r="M21" s="100"/>
    </row>
    <row r="22" spans="1:13" x14ac:dyDescent="0.35">
      <c r="A22" s="113">
        <f>EDATE(A21,1)</f>
        <v>44774</v>
      </c>
      <c r="B22" s="92">
        <v>8</v>
      </c>
      <c r="C22" s="78">
        <f t="shared" si="5"/>
        <v>22739.438912429239</v>
      </c>
      <c r="D22" s="114">
        <f t="shared" si="0"/>
        <v>56.85</v>
      </c>
      <c r="E22" s="114">
        <f t="shared" si="1"/>
        <v>401.78453994631064</v>
      </c>
      <c r="F22" s="114">
        <f t="shared" si="3"/>
        <v>458.63</v>
      </c>
      <c r="G22" s="114">
        <f t="shared" si="2"/>
        <v>22337.654372482928</v>
      </c>
      <c r="K22" s="95"/>
      <c r="L22" s="95"/>
      <c r="M22" s="100"/>
    </row>
    <row r="23" spans="1:13" x14ac:dyDescent="0.35">
      <c r="A23" s="113">
        <f t="shared" si="4"/>
        <v>44805</v>
      </c>
      <c r="B23" s="92">
        <v>9</v>
      </c>
      <c r="C23" s="78">
        <f t="shared" si="5"/>
        <v>22337.654372482928</v>
      </c>
      <c r="D23" s="114">
        <f t="shared" si="0"/>
        <v>55.84</v>
      </c>
      <c r="E23" s="114">
        <f t="shared" si="1"/>
        <v>402.78900129617637</v>
      </c>
      <c r="F23" s="114">
        <f t="shared" si="3"/>
        <v>458.63</v>
      </c>
      <c r="G23" s="114">
        <f t="shared" si="2"/>
        <v>21934.865371186752</v>
      </c>
      <c r="K23" s="95"/>
      <c r="L23" s="95"/>
      <c r="M23" s="100"/>
    </row>
    <row r="24" spans="1:13" x14ac:dyDescent="0.35">
      <c r="A24" s="113">
        <f t="shared" si="4"/>
        <v>44835</v>
      </c>
      <c r="B24" s="92">
        <v>10</v>
      </c>
      <c r="C24" s="78">
        <f t="shared" si="5"/>
        <v>21934.865371186752</v>
      </c>
      <c r="D24" s="114">
        <f t="shared" si="0"/>
        <v>54.84</v>
      </c>
      <c r="E24" s="114">
        <f t="shared" si="1"/>
        <v>403.79597379941686</v>
      </c>
      <c r="F24" s="114">
        <f t="shared" si="3"/>
        <v>458.63</v>
      </c>
      <c r="G24" s="114">
        <f t="shared" si="2"/>
        <v>21531.069397387335</v>
      </c>
      <c r="K24" s="95"/>
      <c r="L24" s="95"/>
      <c r="M24" s="100"/>
    </row>
    <row r="25" spans="1:13" x14ac:dyDescent="0.35">
      <c r="A25" s="113">
        <f t="shared" si="4"/>
        <v>44866</v>
      </c>
      <c r="B25" s="92">
        <v>11</v>
      </c>
      <c r="C25" s="78">
        <f t="shared" si="5"/>
        <v>21531.069397387335</v>
      </c>
      <c r="D25" s="114">
        <f t="shared" si="0"/>
        <v>53.83</v>
      </c>
      <c r="E25" s="114">
        <f t="shared" si="1"/>
        <v>404.8054637339153</v>
      </c>
      <c r="F25" s="114">
        <f t="shared" si="3"/>
        <v>458.63</v>
      </c>
      <c r="G25" s="114">
        <f t="shared" si="2"/>
        <v>21126.263933653419</v>
      </c>
    </row>
    <row r="26" spans="1:13" x14ac:dyDescent="0.35">
      <c r="A26" s="113">
        <f t="shared" si="4"/>
        <v>44896</v>
      </c>
      <c r="B26" s="92">
        <v>12</v>
      </c>
      <c r="C26" s="78">
        <f t="shared" si="5"/>
        <v>21126.263933653419</v>
      </c>
      <c r="D26" s="114">
        <f t="shared" si="0"/>
        <v>52.82</v>
      </c>
      <c r="E26" s="114">
        <f t="shared" si="1"/>
        <v>405.8174773932501</v>
      </c>
      <c r="F26" s="114">
        <f t="shared" si="3"/>
        <v>458.63</v>
      </c>
      <c r="G26" s="114">
        <f t="shared" si="2"/>
        <v>20720.446456260168</v>
      </c>
    </row>
    <row r="27" spans="1:13" x14ac:dyDescent="0.35">
      <c r="A27" s="113">
        <f t="shared" si="4"/>
        <v>44927</v>
      </c>
      <c r="B27" s="92">
        <v>13</v>
      </c>
      <c r="C27" s="78">
        <f t="shared" si="5"/>
        <v>20720.446456260168</v>
      </c>
      <c r="D27" s="114">
        <f t="shared" si="0"/>
        <v>51.8</v>
      </c>
      <c r="E27" s="114">
        <f t="shared" si="1"/>
        <v>406.83202108673328</v>
      </c>
      <c r="F27" s="114">
        <f t="shared" si="3"/>
        <v>458.63</v>
      </c>
      <c r="G27" s="114">
        <f t="shared" si="2"/>
        <v>20313.614435173433</v>
      </c>
    </row>
    <row r="28" spans="1:13" x14ac:dyDescent="0.35">
      <c r="A28" s="113">
        <f t="shared" si="4"/>
        <v>44958</v>
      </c>
      <c r="B28" s="92">
        <v>14</v>
      </c>
      <c r="C28" s="78">
        <f t="shared" si="5"/>
        <v>20313.614435173433</v>
      </c>
      <c r="D28" s="114">
        <f t="shared" si="0"/>
        <v>50.78</v>
      </c>
      <c r="E28" s="114">
        <f t="shared" si="1"/>
        <v>407.84910113945006</v>
      </c>
      <c r="F28" s="114">
        <f t="shared" si="3"/>
        <v>458.63</v>
      </c>
      <c r="G28" s="114">
        <f t="shared" si="2"/>
        <v>19905.765334033982</v>
      </c>
    </row>
    <row r="29" spans="1:13" x14ac:dyDescent="0.35">
      <c r="A29" s="113">
        <f t="shared" si="4"/>
        <v>44986</v>
      </c>
      <c r="B29" s="92">
        <v>15</v>
      </c>
      <c r="C29" s="78">
        <f t="shared" si="5"/>
        <v>19905.765334033982</v>
      </c>
      <c r="D29" s="114">
        <f t="shared" si="0"/>
        <v>49.76</v>
      </c>
      <c r="E29" s="114">
        <f t="shared" si="1"/>
        <v>408.86872389229876</v>
      </c>
      <c r="F29" s="114">
        <f t="shared" si="3"/>
        <v>458.63</v>
      </c>
      <c r="G29" s="114">
        <f t="shared" si="2"/>
        <v>19496.896610141685</v>
      </c>
    </row>
    <row r="30" spans="1:13" x14ac:dyDescent="0.35">
      <c r="A30" s="113">
        <f t="shared" si="4"/>
        <v>45017</v>
      </c>
      <c r="B30" s="92">
        <v>16</v>
      </c>
      <c r="C30" s="78">
        <f t="shared" si="5"/>
        <v>19496.896610141685</v>
      </c>
      <c r="D30" s="114">
        <f t="shared" si="0"/>
        <v>48.74</v>
      </c>
      <c r="E30" s="114">
        <f t="shared" si="1"/>
        <v>409.89089570202947</v>
      </c>
      <c r="F30" s="114">
        <f t="shared" si="3"/>
        <v>458.63</v>
      </c>
      <c r="G30" s="114">
        <f t="shared" si="2"/>
        <v>19087.005714439656</v>
      </c>
    </row>
    <row r="31" spans="1:13" x14ac:dyDescent="0.35">
      <c r="A31" s="113">
        <f t="shared" si="4"/>
        <v>45047</v>
      </c>
      <c r="B31" s="92">
        <v>17</v>
      </c>
      <c r="C31" s="78">
        <f t="shared" si="5"/>
        <v>19087.005714439656</v>
      </c>
      <c r="D31" s="114">
        <f t="shared" si="0"/>
        <v>47.72</v>
      </c>
      <c r="E31" s="114">
        <f t="shared" si="1"/>
        <v>410.91562294128454</v>
      </c>
      <c r="F31" s="114">
        <f t="shared" si="3"/>
        <v>458.63</v>
      </c>
      <c r="G31" s="114">
        <f t="shared" si="2"/>
        <v>18676.090091498372</v>
      </c>
    </row>
    <row r="32" spans="1:13" x14ac:dyDescent="0.35">
      <c r="A32" s="113">
        <f t="shared" si="4"/>
        <v>45078</v>
      </c>
      <c r="B32" s="92">
        <v>18</v>
      </c>
      <c r="C32" s="78">
        <f t="shared" si="5"/>
        <v>18676.090091498372</v>
      </c>
      <c r="D32" s="114">
        <f t="shared" si="0"/>
        <v>46.69</v>
      </c>
      <c r="E32" s="114">
        <f t="shared" si="1"/>
        <v>411.94291199863773</v>
      </c>
      <c r="F32" s="114">
        <f t="shared" si="3"/>
        <v>458.63</v>
      </c>
      <c r="G32" s="114">
        <f t="shared" si="2"/>
        <v>18264.147179499734</v>
      </c>
    </row>
    <row r="33" spans="1:7" x14ac:dyDescent="0.35">
      <c r="A33" s="113">
        <f t="shared" si="4"/>
        <v>45108</v>
      </c>
      <c r="B33" s="92">
        <v>19</v>
      </c>
      <c r="C33" s="78">
        <f t="shared" si="5"/>
        <v>18264.147179499734</v>
      </c>
      <c r="D33" s="114">
        <f t="shared" si="0"/>
        <v>45.66</v>
      </c>
      <c r="E33" s="114">
        <f t="shared" si="1"/>
        <v>412.9727692786343</v>
      </c>
      <c r="F33" s="114">
        <f t="shared" si="3"/>
        <v>458.63</v>
      </c>
      <c r="G33" s="114">
        <f t="shared" si="2"/>
        <v>17851.174410221101</v>
      </c>
    </row>
    <row r="34" spans="1:7" x14ac:dyDescent="0.35">
      <c r="A34" s="113">
        <f t="shared" si="4"/>
        <v>45139</v>
      </c>
      <c r="B34" s="92">
        <v>20</v>
      </c>
      <c r="C34" s="78">
        <f t="shared" si="5"/>
        <v>17851.174410221101</v>
      </c>
      <c r="D34" s="114">
        <f t="shared" si="0"/>
        <v>44.63</v>
      </c>
      <c r="E34" s="114">
        <f t="shared" si="1"/>
        <v>414.00520120183091</v>
      </c>
      <c r="F34" s="114">
        <f t="shared" si="3"/>
        <v>458.63</v>
      </c>
      <c r="G34" s="114">
        <f t="shared" si="2"/>
        <v>17437.16920901927</v>
      </c>
    </row>
    <row r="35" spans="1:7" x14ac:dyDescent="0.35">
      <c r="A35" s="113">
        <f t="shared" si="4"/>
        <v>45170</v>
      </c>
      <c r="B35" s="92">
        <v>21</v>
      </c>
      <c r="C35" s="78">
        <f t="shared" si="5"/>
        <v>17437.16920901927</v>
      </c>
      <c r="D35" s="114">
        <f t="shared" si="0"/>
        <v>43.59</v>
      </c>
      <c r="E35" s="114">
        <f t="shared" si="1"/>
        <v>415.04021420483554</v>
      </c>
      <c r="F35" s="114">
        <f t="shared" si="3"/>
        <v>458.63</v>
      </c>
      <c r="G35" s="114">
        <f t="shared" si="2"/>
        <v>17022.128994814433</v>
      </c>
    </row>
    <row r="36" spans="1:7" x14ac:dyDescent="0.35">
      <c r="A36" s="113">
        <f t="shared" si="4"/>
        <v>45200</v>
      </c>
      <c r="B36" s="92">
        <v>22</v>
      </c>
      <c r="C36" s="78">
        <f t="shared" si="5"/>
        <v>17022.128994814433</v>
      </c>
      <c r="D36" s="114">
        <f t="shared" si="0"/>
        <v>42.56</v>
      </c>
      <c r="E36" s="114">
        <f t="shared" si="1"/>
        <v>416.07781474034761</v>
      </c>
      <c r="F36" s="114">
        <f t="shared" si="3"/>
        <v>458.63</v>
      </c>
      <c r="G36" s="114">
        <f t="shared" si="2"/>
        <v>16606.051180074086</v>
      </c>
    </row>
    <row r="37" spans="1:7" x14ac:dyDescent="0.35">
      <c r="A37" s="113">
        <f t="shared" si="4"/>
        <v>45231</v>
      </c>
      <c r="B37" s="92">
        <v>23</v>
      </c>
      <c r="C37" s="78">
        <f t="shared" si="5"/>
        <v>16606.051180074086</v>
      </c>
      <c r="D37" s="114">
        <f t="shared" si="0"/>
        <v>41.52</v>
      </c>
      <c r="E37" s="114">
        <f t="shared" si="1"/>
        <v>417.11800927719844</v>
      </c>
      <c r="F37" s="114">
        <f t="shared" si="3"/>
        <v>458.63</v>
      </c>
      <c r="G37" s="114">
        <f t="shared" si="2"/>
        <v>16188.933170796887</v>
      </c>
    </row>
    <row r="38" spans="1:7" x14ac:dyDescent="0.35">
      <c r="A38" s="113">
        <f t="shared" si="4"/>
        <v>45261</v>
      </c>
      <c r="B38" s="92">
        <v>24</v>
      </c>
      <c r="C38" s="78">
        <f t="shared" si="5"/>
        <v>16188.933170796887</v>
      </c>
      <c r="D38" s="114">
        <f t="shared" si="0"/>
        <v>40.47</v>
      </c>
      <c r="E38" s="114">
        <f t="shared" si="1"/>
        <v>418.16080430039148</v>
      </c>
      <c r="F38" s="114">
        <f t="shared" si="3"/>
        <v>458.63</v>
      </c>
      <c r="G38" s="114">
        <f t="shared" si="2"/>
        <v>15770.772366496496</v>
      </c>
    </row>
    <row r="39" spans="1:7" x14ac:dyDescent="0.35">
      <c r="A39" s="113">
        <f t="shared" si="4"/>
        <v>45292</v>
      </c>
      <c r="B39" s="92">
        <v>25</v>
      </c>
      <c r="C39" s="78">
        <f t="shared" si="5"/>
        <v>15770.772366496496</v>
      </c>
      <c r="D39" s="114">
        <f t="shared" si="0"/>
        <v>39.43</v>
      </c>
      <c r="E39" s="114">
        <f t="shared" si="1"/>
        <v>419.20620631114247</v>
      </c>
      <c r="F39" s="114">
        <f t="shared" si="3"/>
        <v>458.63</v>
      </c>
      <c r="G39" s="114">
        <f t="shared" si="2"/>
        <v>15351.566160185354</v>
      </c>
    </row>
    <row r="40" spans="1:7" x14ac:dyDescent="0.35">
      <c r="A40" s="113">
        <f t="shared" si="4"/>
        <v>45323</v>
      </c>
      <c r="B40" s="92">
        <v>26</v>
      </c>
      <c r="C40" s="78">
        <f t="shared" si="5"/>
        <v>15351.566160185354</v>
      </c>
      <c r="D40" s="114">
        <f t="shared" si="0"/>
        <v>38.380000000000003</v>
      </c>
      <c r="E40" s="114">
        <f t="shared" si="1"/>
        <v>420.25422182692029</v>
      </c>
      <c r="F40" s="114">
        <f t="shared" si="3"/>
        <v>458.63</v>
      </c>
      <c r="G40" s="114">
        <f t="shared" si="2"/>
        <v>14931.311938358433</v>
      </c>
    </row>
    <row r="41" spans="1:7" x14ac:dyDescent="0.35">
      <c r="A41" s="113">
        <f t="shared" si="4"/>
        <v>45352</v>
      </c>
      <c r="B41" s="92">
        <v>27</v>
      </c>
      <c r="C41" s="78">
        <f t="shared" si="5"/>
        <v>14931.311938358433</v>
      </c>
      <c r="D41" s="114">
        <f t="shared" si="0"/>
        <v>37.33</v>
      </c>
      <c r="E41" s="114">
        <f t="shared" si="1"/>
        <v>421.30485738148764</v>
      </c>
      <c r="F41" s="114">
        <f t="shared" si="3"/>
        <v>458.63</v>
      </c>
      <c r="G41" s="114">
        <f t="shared" si="2"/>
        <v>14510.007080976946</v>
      </c>
    </row>
    <row r="42" spans="1:7" x14ac:dyDescent="0.35">
      <c r="A42" s="113">
        <f t="shared" si="4"/>
        <v>45383</v>
      </c>
      <c r="B42" s="92">
        <v>28</v>
      </c>
      <c r="C42" s="78">
        <f t="shared" si="5"/>
        <v>14510.007080976946</v>
      </c>
      <c r="D42" s="114">
        <f t="shared" si="0"/>
        <v>36.28</v>
      </c>
      <c r="E42" s="114">
        <f t="shared" si="1"/>
        <v>422.35811952494129</v>
      </c>
      <c r="F42" s="114">
        <f t="shared" si="3"/>
        <v>458.63</v>
      </c>
      <c r="G42" s="114">
        <f t="shared" si="2"/>
        <v>14087.648961452005</v>
      </c>
    </row>
    <row r="43" spans="1:7" x14ac:dyDescent="0.35">
      <c r="A43" s="113">
        <f t="shared" si="4"/>
        <v>45413</v>
      </c>
      <c r="B43" s="92">
        <v>29</v>
      </c>
      <c r="C43" s="78">
        <f t="shared" si="5"/>
        <v>14087.648961452005</v>
      </c>
      <c r="D43" s="114">
        <f t="shared" si="0"/>
        <v>35.22</v>
      </c>
      <c r="E43" s="114">
        <f t="shared" si="1"/>
        <v>423.41401482375369</v>
      </c>
      <c r="F43" s="114">
        <f t="shared" si="3"/>
        <v>458.63</v>
      </c>
      <c r="G43" s="114">
        <f t="shared" si="2"/>
        <v>13664.234946628252</v>
      </c>
    </row>
    <row r="44" spans="1:7" x14ac:dyDescent="0.35">
      <c r="A44" s="113">
        <f t="shared" si="4"/>
        <v>45444</v>
      </c>
      <c r="B44" s="92">
        <v>30</v>
      </c>
      <c r="C44" s="78">
        <f t="shared" si="5"/>
        <v>13664.234946628252</v>
      </c>
      <c r="D44" s="114">
        <f t="shared" si="0"/>
        <v>34.159999999999997</v>
      </c>
      <c r="E44" s="114">
        <f t="shared" si="1"/>
        <v>424.47254986081305</v>
      </c>
      <c r="F44" s="114">
        <f t="shared" si="3"/>
        <v>458.63</v>
      </c>
      <c r="G44" s="114">
        <f t="shared" si="2"/>
        <v>13239.762396767439</v>
      </c>
    </row>
    <row r="45" spans="1:7" x14ac:dyDescent="0.35">
      <c r="A45" s="113">
        <f t="shared" si="4"/>
        <v>45474</v>
      </c>
      <c r="B45" s="92">
        <v>31</v>
      </c>
      <c r="C45" s="78">
        <f t="shared" si="5"/>
        <v>13239.762396767439</v>
      </c>
      <c r="D45" s="114">
        <f t="shared" si="0"/>
        <v>33.1</v>
      </c>
      <c r="E45" s="114">
        <f t="shared" si="1"/>
        <v>425.5337312354651</v>
      </c>
      <c r="F45" s="114">
        <f t="shared" si="3"/>
        <v>458.63</v>
      </c>
      <c r="G45" s="114">
        <f t="shared" si="2"/>
        <v>12814.228665531973</v>
      </c>
    </row>
    <row r="46" spans="1:7" x14ac:dyDescent="0.35">
      <c r="A46" s="113">
        <f t="shared" si="4"/>
        <v>45505</v>
      </c>
      <c r="B46" s="92">
        <v>32</v>
      </c>
      <c r="C46" s="78">
        <f t="shared" si="5"/>
        <v>12814.228665531973</v>
      </c>
      <c r="D46" s="114">
        <f t="shared" si="0"/>
        <v>32.04</v>
      </c>
      <c r="E46" s="114">
        <f t="shared" si="1"/>
        <v>426.59756556355376</v>
      </c>
      <c r="F46" s="114">
        <f t="shared" si="3"/>
        <v>458.63</v>
      </c>
      <c r="G46" s="114">
        <f t="shared" si="2"/>
        <v>12387.631099968419</v>
      </c>
    </row>
    <row r="47" spans="1:7" x14ac:dyDescent="0.35">
      <c r="A47" s="113">
        <f t="shared" si="4"/>
        <v>45536</v>
      </c>
      <c r="B47" s="92">
        <v>33</v>
      </c>
      <c r="C47" s="78">
        <f t="shared" si="5"/>
        <v>12387.631099968419</v>
      </c>
      <c r="D47" s="114">
        <f t="shared" si="0"/>
        <v>30.97</v>
      </c>
      <c r="E47" s="114">
        <f t="shared" si="1"/>
        <v>427.66405947746267</v>
      </c>
      <c r="F47" s="114">
        <f t="shared" si="3"/>
        <v>458.63</v>
      </c>
      <c r="G47" s="114">
        <f t="shared" si="2"/>
        <v>11959.967040490956</v>
      </c>
    </row>
    <row r="48" spans="1:7" x14ac:dyDescent="0.35">
      <c r="A48" s="113">
        <f t="shared" si="4"/>
        <v>45566</v>
      </c>
      <c r="B48" s="92">
        <v>34</v>
      </c>
      <c r="C48" s="78">
        <f t="shared" si="5"/>
        <v>11959.967040490956</v>
      </c>
      <c r="D48" s="114">
        <f t="shared" si="0"/>
        <v>29.9</v>
      </c>
      <c r="E48" s="114">
        <f t="shared" si="1"/>
        <v>428.73321962615637</v>
      </c>
      <c r="F48" s="114">
        <f t="shared" si="3"/>
        <v>458.63</v>
      </c>
      <c r="G48" s="114">
        <f t="shared" si="2"/>
        <v>11531.2338208648</v>
      </c>
    </row>
    <row r="49" spans="1:7" x14ac:dyDescent="0.35">
      <c r="A49" s="113">
        <f t="shared" si="4"/>
        <v>45597</v>
      </c>
      <c r="B49" s="92">
        <v>35</v>
      </c>
      <c r="C49" s="78">
        <f t="shared" si="5"/>
        <v>11531.2338208648</v>
      </c>
      <c r="D49" s="114">
        <f t="shared" si="0"/>
        <v>28.83</v>
      </c>
      <c r="E49" s="114">
        <f t="shared" si="1"/>
        <v>429.8050526752217</v>
      </c>
      <c r="F49" s="114">
        <f t="shared" si="3"/>
        <v>458.63</v>
      </c>
      <c r="G49" s="114">
        <f t="shared" si="2"/>
        <v>11101.428768189578</v>
      </c>
    </row>
    <row r="50" spans="1:7" x14ac:dyDescent="0.35">
      <c r="A50" s="113">
        <f t="shared" si="4"/>
        <v>45627</v>
      </c>
      <c r="B50" s="92">
        <v>36</v>
      </c>
      <c r="C50" s="78">
        <f t="shared" si="5"/>
        <v>11101.428768189578</v>
      </c>
      <c r="D50" s="114">
        <f t="shared" si="0"/>
        <v>27.75</v>
      </c>
      <c r="E50" s="114">
        <f t="shared" si="1"/>
        <v>430.87956530690974</v>
      </c>
      <c r="F50" s="114">
        <f t="shared" si="3"/>
        <v>458.63</v>
      </c>
      <c r="G50" s="114">
        <f t="shared" si="2"/>
        <v>10670.549202882668</v>
      </c>
    </row>
    <row r="51" spans="1:7" x14ac:dyDescent="0.35">
      <c r="A51" s="113">
        <f t="shared" si="4"/>
        <v>45658</v>
      </c>
      <c r="B51" s="92">
        <v>37</v>
      </c>
      <c r="C51" s="78">
        <f t="shared" si="5"/>
        <v>10670.549202882668</v>
      </c>
      <c r="D51" s="114">
        <f t="shared" si="0"/>
        <v>26.68</v>
      </c>
      <c r="E51" s="114">
        <f t="shared" si="1"/>
        <v>431.95676422017698</v>
      </c>
      <c r="F51" s="114">
        <f t="shared" si="3"/>
        <v>458.63</v>
      </c>
      <c r="G51" s="114">
        <f t="shared" si="2"/>
        <v>10238.592438662492</v>
      </c>
    </row>
    <row r="52" spans="1:7" x14ac:dyDescent="0.35">
      <c r="A52" s="113">
        <f t="shared" si="4"/>
        <v>45689</v>
      </c>
      <c r="B52" s="92">
        <v>38</v>
      </c>
      <c r="C52" s="78">
        <f t="shared" si="5"/>
        <v>10238.592438662492</v>
      </c>
      <c r="D52" s="114">
        <f t="shared" si="0"/>
        <v>25.6</v>
      </c>
      <c r="E52" s="114">
        <f t="shared" si="1"/>
        <v>433.03665613072741</v>
      </c>
      <c r="F52" s="114">
        <f t="shared" si="3"/>
        <v>458.63</v>
      </c>
      <c r="G52" s="114">
        <f t="shared" si="2"/>
        <v>9805.5557825317646</v>
      </c>
    </row>
    <row r="53" spans="1:7" x14ac:dyDescent="0.35">
      <c r="A53" s="113">
        <f t="shared" si="4"/>
        <v>45717</v>
      </c>
      <c r="B53" s="92">
        <v>39</v>
      </c>
      <c r="C53" s="78">
        <f t="shared" si="5"/>
        <v>9805.5557825317646</v>
      </c>
      <c r="D53" s="114">
        <f t="shared" si="0"/>
        <v>24.51</v>
      </c>
      <c r="E53" s="114">
        <f t="shared" si="1"/>
        <v>434.11924777105429</v>
      </c>
      <c r="F53" s="114">
        <f t="shared" si="3"/>
        <v>458.63</v>
      </c>
      <c r="G53" s="114">
        <f t="shared" si="2"/>
        <v>9371.4365347607109</v>
      </c>
    </row>
    <row r="54" spans="1:7" x14ac:dyDescent="0.35">
      <c r="A54" s="113">
        <f t="shared" si="4"/>
        <v>45748</v>
      </c>
      <c r="B54" s="92">
        <v>40</v>
      </c>
      <c r="C54" s="78">
        <f t="shared" si="5"/>
        <v>9371.4365347607109</v>
      </c>
      <c r="D54" s="114">
        <f t="shared" si="0"/>
        <v>23.43</v>
      </c>
      <c r="E54" s="114">
        <f t="shared" si="1"/>
        <v>435.20454589048188</v>
      </c>
      <c r="F54" s="114">
        <f t="shared" si="3"/>
        <v>458.63</v>
      </c>
      <c r="G54" s="114">
        <f t="shared" si="2"/>
        <v>8936.2319888702295</v>
      </c>
    </row>
    <row r="55" spans="1:7" x14ac:dyDescent="0.35">
      <c r="A55" s="113">
        <f t="shared" si="4"/>
        <v>45778</v>
      </c>
      <c r="B55" s="92">
        <v>41</v>
      </c>
      <c r="C55" s="78">
        <f t="shared" si="5"/>
        <v>8936.2319888702295</v>
      </c>
      <c r="D55" s="114">
        <f t="shared" si="0"/>
        <v>22.34</v>
      </c>
      <c r="E55" s="114">
        <f t="shared" si="1"/>
        <v>436.29255725520807</v>
      </c>
      <c r="F55" s="114">
        <f t="shared" si="3"/>
        <v>458.63</v>
      </c>
      <c r="G55" s="114">
        <f t="shared" si="2"/>
        <v>8499.939431615021</v>
      </c>
    </row>
    <row r="56" spans="1:7" x14ac:dyDescent="0.35">
      <c r="A56" s="113">
        <f t="shared" si="4"/>
        <v>45809</v>
      </c>
      <c r="B56" s="92">
        <v>42</v>
      </c>
      <c r="C56" s="78">
        <f t="shared" si="5"/>
        <v>8499.939431615021</v>
      </c>
      <c r="D56" s="114">
        <f t="shared" si="0"/>
        <v>21.25</v>
      </c>
      <c r="E56" s="114">
        <f t="shared" si="1"/>
        <v>437.38328864834614</v>
      </c>
      <c r="F56" s="114">
        <f t="shared" si="3"/>
        <v>458.63</v>
      </c>
      <c r="G56" s="114">
        <f t="shared" si="2"/>
        <v>8062.556142966675</v>
      </c>
    </row>
    <row r="57" spans="1:7" x14ac:dyDescent="0.35">
      <c r="A57" s="113">
        <f t="shared" si="4"/>
        <v>45839</v>
      </c>
      <c r="B57" s="92">
        <v>43</v>
      </c>
      <c r="C57" s="78">
        <f t="shared" si="5"/>
        <v>8062.556142966675</v>
      </c>
      <c r="D57" s="114">
        <f t="shared" si="0"/>
        <v>20.16</v>
      </c>
      <c r="E57" s="114">
        <f t="shared" si="1"/>
        <v>438.47674686996703</v>
      </c>
      <c r="F57" s="114">
        <f t="shared" si="3"/>
        <v>458.63</v>
      </c>
      <c r="G57" s="114">
        <f t="shared" si="2"/>
        <v>7624.0793960967076</v>
      </c>
    </row>
    <row r="58" spans="1:7" x14ac:dyDescent="0.35">
      <c r="A58" s="113">
        <f t="shared" si="4"/>
        <v>45870</v>
      </c>
      <c r="B58" s="92">
        <v>44</v>
      </c>
      <c r="C58" s="78">
        <f t="shared" si="5"/>
        <v>7624.0793960967076</v>
      </c>
      <c r="D58" s="114">
        <f t="shared" si="0"/>
        <v>19.059999999999999</v>
      </c>
      <c r="E58" s="114">
        <f t="shared" si="1"/>
        <v>439.57293873714195</v>
      </c>
      <c r="F58" s="114">
        <f t="shared" si="3"/>
        <v>458.63</v>
      </c>
      <c r="G58" s="114">
        <f t="shared" si="2"/>
        <v>7184.5064573595655</v>
      </c>
    </row>
    <row r="59" spans="1:7" x14ac:dyDescent="0.35">
      <c r="A59" s="113">
        <f t="shared" si="4"/>
        <v>45901</v>
      </c>
      <c r="B59" s="92">
        <v>45</v>
      </c>
      <c r="C59" s="78">
        <f t="shared" si="5"/>
        <v>7184.5064573595655</v>
      </c>
      <c r="D59" s="114">
        <f t="shared" si="0"/>
        <v>17.96</v>
      </c>
      <c r="E59" s="114">
        <f t="shared" si="1"/>
        <v>440.6718710839848</v>
      </c>
      <c r="F59" s="114">
        <f t="shared" si="3"/>
        <v>458.63</v>
      </c>
      <c r="G59" s="114">
        <f t="shared" si="2"/>
        <v>6743.8345862755805</v>
      </c>
    </row>
    <row r="60" spans="1:7" x14ac:dyDescent="0.35">
      <c r="A60" s="113">
        <f t="shared" si="4"/>
        <v>45931</v>
      </c>
      <c r="B60" s="92">
        <v>46</v>
      </c>
      <c r="C60" s="78">
        <f t="shared" si="5"/>
        <v>6743.8345862755805</v>
      </c>
      <c r="D60" s="114">
        <f t="shared" si="0"/>
        <v>16.86</v>
      </c>
      <c r="E60" s="114">
        <f t="shared" si="1"/>
        <v>441.77355076169471</v>
      </c>
      <c r="F60" s="114">
        <f t="shared" si="3"/>
        <v>458.63</v>
      </c>
      <c r="G60" s="114">
        <f t="shared" si="2"/>
        <v>6302.0610355138861</v>
      </c>
    </row>
    <row r="61" spans="1:7" x14ac:dyDescent="0.35">
      <c r="A61" s="113">
        <f t="shared" si="4"/>
        <v>45962</v>
      </c>
      <c r="B61" s="92">
        <v>47</v>
      </c>
      <c r="C61" s="78">
        <f t="shared" si="5"/>
        <v>6302.0610355138861</v>
      </c>
      <c r="D61" s="114">
        <f t="shared" si="0"/>
        <v>15.76</v>
      </c>
      <c r="E61" s="114">
        <f t="shared" si="1"/>
        <v>442.877984638599</v>
      </c>
      <c r="F61" s="114">
        <f t="shared" si="3"/>
        <v>458.63</v>
      </c>
      <c r="G61" s="114">
        <f t="shared" si="2"/>
        <v>5859.1830508752873</v>
      </c>
    </row>
    <row r="62" spans="1:7" x14ac:dyDescent="0.35">
      <c r="A62" s="113">
        <f t="shared" si="4"/>
        <v>45992</v>
      </c>
      <c r="B62" s="92">
        <v>48</v>
      </c>
      <c r="C62" s="78">
        <f t="shared" si="5"/>
        <v>5859.1830508752873</v>
      </c>
      <c r="D62" s="114">
        <f t="shared" si="0"/>
        <v>14.65</v>
      </c>
      <c r="E62" s="114">
        <f t="shared" si="1"/>
        <v>443.98517960019547</v>
      </c>
      <c r="F62" s="114">
        <f t="shared" si="3"/>
        <v>458.63</v>
      </c>
      <c r="G62" s="114">
        <f t="shared" si="2"/>
        <v>5415.1978712750915</v>
      </c>
    </row>
    <row r="63" spans="1:7" x14ac:dyDescent="0.35">
      <c r="A63" s="113">
        <f t="shared" si="4"/>
        <v>46023</v>
      </c>
      <c r="B63" s="92">
        <v>49</v>
      </c>
      <c r="C63" s="78">
        <f t="shared" si="5"/>
        <v>5415.1978712750915</v>
      </c>
      <c r="D63" s="114">
        <f t="shared" si="0"/>
        <v>13.54</v>
      </c>
      <c r="E63" s="114">
        <f t="shared" si="1"/>
        <v>445.09514254919594</v>
      </c>
      <c r="F63" s="114">
        <f t="shared" si="3"/>
        <v>458.63</v>
      </c>
      <c r="G63" s="114">
        <f t="shared" si="2"/>
        <v>4970.1027287258958</v>
      </c>
    </row>
    <row r="64" spans="1:7" x14ac:dyDescent="0.35">
      <c r="A64" s="113">
        <f t="shared" si="4"/>
        <v>46054</v>
      </c>
      <c r="B64" s="92">
        <v>50</v>
      </c>
      <c r="C64" s="78">
        <f t="shared" si="5"/>
        <v>4970.1027287258958</v>
      </c>
      <c r="D64" s="114">
        <f t="shared" si="0"/>
        <v>12.43</v>
      </c>
      <c r="E64" s="114">
        <f t="shared" si="1"/>
        <v>446.20788040556897</v>
      </c>
      <c r="F64" s="114">
        <f t="shared" si="3"/>
        <v>458.63</v>
      </c>
      <c r="G64" s="114">
        <f t="shared" si="2"/>
        <v>4523.8948483203267</v>
      </c>
    </row>
    <row r="65" spans="1:7" x14ac:dyDescent="0.35">
      <c r="A65" s="113">
        <f t="shared" si="4"/>
        <v>46082</v>
      </c>
      <c r="B65" s="92">
        <v>51</v>
      </c>
      <c r="C65" s="78">
        <f t="shared" si="5"/>
        <v>4523.8948483203267</v>
      </c>
      <c r="D65" s="114">
        <f t="shared" si="0"/>
        <v>11.31</v>
      </c>
      <c r="E65" s="114">
        <f t="shared" si="1"/>
        <v>447.32340010658288</v>
      </c>
      <c r="F65" s="114">
        <f t="shared" si="3"/>
        <v>458.63</v>
      </c>
      <c r="G65" s="114">
        <f t="shared" si="2"/>
        <v>4076.5714482137437</v>
      </c>
    </row>
    <row r="66" spans="1:7" x14ac:dyDescent="0.35">
      <c r="A66" s="113">
        <f t="shared" si="4"/>
        <v>46113</v>
      </c>
      <c r="B66" s="92">
        <v>52</v>
      </c>
      <c r="C66" s="78">
        <f t="shared" si="5"/>
        <v>4076.5714482137437</v>
      </c>
      <c r="D66" s="114">
        <f t="shared" si="0"/>
        <v>10.19</v>
      </c>
      <c r="E66" s="114">
        <f t="shared" si="1"/>
        <v>448.44170860684937</v>
      </c>
      <c r="F66" s="114">
        <f t="shared" si="3"/>
        <v>458.63</v>
      </c>
      <c r="G66" s="114">
        <f t="shared" si="2"/>
        <v>3628.1297396068944</v>
      </c>
    </row>
    <row r="67" spans="1:7" x14ac:dyDescent="0.35">
      <c r="A67" s="113">
        <f t="shared" si="4"/>
        <v>46143</v>
      </c>
      <c r="B67" s="92">
        <v>53</v>
      </c>
      <c r="C67" s="78">
        <f t="shared" si="5"/>
        <v>3628.1297396068944</v>
      </c>
      <c r="D67" s="114">
        <f t="shared" si="0"/>
        <v>9.07</v>
      </c>
      <c r="E67" s="114">
        <f t="shared" si="1"/>
        <v>449.56281287836646</v>
      </c>
      <c r="F67" s="114">
        <f t="shared" si="3"/>
        <v>458.63</v>
      </c>
      <c r="G67" s="114">
        <f t="shared" si="2"/>
        <v>3178.566926728528</v>
      </c>
    </row>
    <row r="68" spans="1:7" x14ac:dyDescent="0.35">
      <c r="A68" s="113">
        <f t="shared" si="4"/>
        <v>46174</v>
      </c>
      <c r="B68" s="92">
        <v>54</v>
      </c>
      <c r="C68" s="78">
        <f t="shared" si="5"/>
        <v>3178.566926728528</v>
      </c>
      <c r="D68" s="114">
        <f t="shared" si="0"/>
        <v>7.95</v>
      </c>
      <c r="E68" s="114">
        <f t="shared" si="1"/>
        <v>450.68671991056237</v>
      </c>
      <c r="F68" s="114">
        <f t="shared" si="3"/>
        <v>458.63</v>
      </c>
      <c r="G68" s="114">
        <f t="shared" si="2"/>
        <v>2727.8802068179657</v>
      </c>
    </row>
    <row r="69" spans="1:7" x14ac:dyDescent="0.35">
      <c r="A69" s="113">
        <f t="shared" si="4"/>
        <v>46204</v>
      </c>
      <c r="B69" s="92">
        <v>55</v>
      </c>
      <c r="C69" s="78">
        <f t="shared" si="5"/>
        <v>2727.8802068179657</v>
      </c>
      <c r="D69" s="114">
        <f t="shared" si="0"/>
        <v>6.82</v>
      </c>
      <c r="E69" s="114">
        <f t="shared" si="1"/>
        <v>451.81343671033881</v>
      </c>
      <c r="F69" s="114">
        <f t="shared" si="3"/>
        <v>458.63</v>
      </c>
      <c r="G69" s="114">
        <f t="shared" si="2"/>
        <v>2276.0667701076268</v>
      </c>
    </row>
    <row r="70" spans="1:7" x14ac:dyDescent="0.35">
      <c r="A70" s="113">
        <f t="shared" si="4"/>
        <v>46235</v>
      </c>
      <c r="B70" s="92">
        <v>56</v>
      </c>
      <c r="C70" s="78">
        <f t="shared" si="5"/>
        <v>2276.0667701076268</v>
      </c>
      <c r="D70" s="114">
        <f t="shared" si="0"/>
        <v>5.69</v>
      </c>
      <c r="E70" s="114">
        <f t="shared" si="1"/>
        <v>452.94297030211465</v>
      </c>
      <c r="F70" s="114">
        <f t="shared" si="3"/>
        <v>458.63</v>
      </c>
      <c r="G70" s="114">
        <f t="shared" si="2"/>
        <v>1823.1237998055121</v>
      </c>
    </row>
    <row r="71" spans="1:7" x14ac:dyDescent="0.35">
      <c r="A71" s="113">
        <f t="shared" si="4"/>
        <v>46266</v>
      </c>
      <c r="B71" s="92">
        <v>57</v>
      </c>
      <c r="C71" s="78">
        <f t="shared" si="5"/>
        <v>1823.1237998055121</v>
      </c>
      <c r="D71" s="114">
        <f t="shared" si="0"/>
        <v>4.5599999999999996</v>
      </c>
      <c r="E71" s="114">
        <f t="shared" si="1"/>
        <v>454.07532772786988</v>
      </c>
      <c r="F71" s="114">
        <f t="shared" si="3"/>
        <v>458.63</v>
      </c>
      <c r="G71" s="114">
        <f t="shared" si="2"/>
        <v>1369.0484720776421</v>
      </c>
    </row>
    <row r="72" spans="1:7" x14ac:dyDescent="0.35">
      <c r="A72" s="113">
        <f t="shared" si="4"/>
        <v>46296</v>
      </c>
      <c r="B72" s="92">
        <v>58</v>
      </c>
      <c r="C72" s="78">
        <f t="shared" si="5"/>
        <v>1369.0484720776421</v>
      </c>
      <c r="D72" s="114">
        <f t="shared" si="0"/>
        <v>3.42</v>
      </c>
      <c r="E72" s="114">
        <f t="shared" si="1"/>
        <v>455.21051604718963</v>
      </c>
      <c r="F72" s="114">
        <f t="shared" si="3"/>
        <v>458.63</v>
      </c>
      <c r="G72" s="114">
        <f t="shared" si="2"/>
        <v>913.83795603045246</v>
      </c>
    </row>
    <row r="73" spans="1:7" x14ac:dyDescent="0.35">
      <c r="A73" s="113">
        <f t="shared" si="4"/>
        <v>46327</v>
      </c>
      <c r="B73" s="92">
        <v>59</v>
      </c>
      <c r="C73" s="78">
        <f t="shared" si="5"/>
        <v>913.83795603045246</v>
      </c>
      <c r="D73" s="114">
        <f t="shared" si="0"/>
        <v>2.2799999999999998</v>
      </c>
      <c r="E73" s="114">
        <f t="shared" si="1"/>
        <v>456.34854233730755</v>
      </c>
      <c r="F73" s="114">
        <f t="shared" si="3"/>
        <v>458.63</v>
      </c>
      <c r="G73" s="114">
        <f t="shared" si="2"/>
        <v>457.48941369314491</v>
      </c>
    </row>
    <row r="74" spans="1:7" x14ac:dyDescent="0.35">
      <c r="A74" s="113">
        <f t="shared" si="4"/>
        <v>46357</v>
      </c>
      <c r="B74" s="92">
        <v>60</v>
      </c>
      <c r="C74" s="78">
        <f t="shared" si="5"/>
        <v>457.48941369314491</v>
      </c>
      <c r="D74" s="114">
        <f t="shared" si="0"/>
        <v>1.1399999999999999</v>
      </c>
      <c r="E74" s="114">
        <f t="shared" si="1"/>
        <v>457.48941369315088</v>
      </c>
      <c r="F74" s="114">
        <f t="shared" si="3"/>
        <v>458.63</v>
      </c>
      <c r="G74" s="142">
        <f t="shared" si="2"/>
        <v>-5.9685589803848416E-12</v>
      </c>
    </row>
    <row r="75" spans="1:7" x14ac:dyDescent="0.35">
      <c r="A75" s="113"/>
      <c r="B75" s="92"/>
      <c r="C75" s="78"/>
      <c r="D75" s="114"/>
      <c r="E75" s="114"/>
      <c r="F75" s="114"/>
      <c r="G75" s="114"/>
    </row>
    <row r="76" spans="1:7" x14ac:dyDescent="0.35">
      <c r="A76" s="113"/>
      <c r="B76" s="92"/>
      <c r="C76" s="78"/>
      <c r="D76" s="114"/>
      <c r="E76" s="114"/>
      <c r="F76" s="114"/>
      <c r="G76" s="114"/>
    </row>
    <row r="77" spans="1:7" x14ac:dyDescent="0.35">
      <c r="A77" s="113"/>
      <c r="B77" s="92"/>
      <c r="C77" s="78"/>
      <c r="D77" s="114"/>
      <c r="E77" s="114"/>
      <c r="F77" s="114"/>
      <c r="G77" s="114"/>
    </row>
    <row r="78" spans="1:7" x14ac:dyDescent="0.35">
      <c r="A78" s="113"/>
      <c r="B78" s="92"/>
      <c r="C78" s="78"/>
      <c r="D78" s="114"/>
      <c r="E78" s="114"/>
      <c r="F78" s="114"/>
      <c r="G78" s="114"/>
    </row>
    <row r="79" spans="1:7" x14ac:dyDescent="0.35">
      <c r="A79" s="113"/>
      <c r="B79" s="92"/>
      <c r="C79" s="78"/>
      <c r="D79" s="114"/>
      <c r="E79" s="114"/>
      <c r="F79" s="114"/>
      <c r="G79" s="114"/>
    </row>
    <row r="80" spans="1:7" x14ac:dyDescent="0.35">
      <c r="A80" s="113"/>
      <c r="B80" s="92"/>
      <c r="C80" s="78"/>
      <c r="D80" s="114"/>
      <c r="E80" s="114"/>
      <c r="F80" s="114"/>
      <c r="G80" s="114"/>
    </row>
    <row r="81" spans="1:7" x14ac:dyDescent="0.35">
      <c r="A81" s="113"/>
      <c r="B81" s="92"/>
      <c r="C81" s="78"/>
      <c r="D81" s="114"/>
      <c r="E81" s="114"/>
      <c r="F81" s="114"/>
      <c r="G81" s="114"/>
    </row>
    <row r="82" spans="1:7" x14ac:dyDescent="0.35">
      <c r="A82" s="113"/>
      <c r="B82" s="92"/>
      <c r="C82" s="78"/>
      <c r="D82" s="114"/>
      <c r="E82" s="114"/>
      <c r="F82" s="114"/>
      <c r="G82" s="114"/>
    </row>
    <row r="83" spans="1:7" x14ac:dyDescent="0.35">
      <c r="A83" s="113"/>
      <c r="B83" s="92"/>
      <c r="C83" s="78"/>
      <c r="D83" s="114"/>
      <c r="E83" s="114"/>
      <c r="F83" s="114"/>
      <c r="G83" s="114"/>
    </row>
    <row r="84" spans="1:7" x14ac:dyDescent="0.35">
      <c r="A84" s="113"/>
      <c r="B84" s="92"/>
      <c r="C84" s="78"/>
      <c r="D84" s="114"/>
      <c r="E84" s="114"/>
      <c r="F84" s="114"/>
      <c r="G84" s="114"/>
    </row>
    <row r="85" spans="1:7" x14ac:dyDescent="0.35">
      <c r="A85" s="113"/>
      <c r="B85" s="92"/>
      <c r="C85" s="78"/>
      <c r="D85" s="114"/>
      <c r="E85" s="114"/>
      <c r="F85" s="114"/>
      <c r="G85" s="114"/>
    </row>
    <row r="86" spans="1:7" x14ac:dyDescent="0.35">
      <c r="A86" s="113"/>
      <c r="B86" s="92"/>
      <c r="C86" s="78"/>
      <c r="D86" s="114"/>
      <c r="E86" s="114"/>
      <c r="F86" s="114"/>
      <c r="G86" s="114"/>
    </row>
    <row r="87" spans="1:7" x14ac:dyDescent="0.35">
      <c r="A87" s="113"/>
      <c r="B87" s="92"/>
      <c r="C87" s="78"/>
      <c r="D87" s="114"/>
      <c r="E87" s="114"/>
      <c r="F87" s="114"/>
      <c r="G87" s="114"/>
    </row>
    <row r="88" spans="1:7" x14ac:dyDescent="0.35">
      <c r="A88" s="113"/>
      <c r="B88" s="92"/>
      <c r="C88" s="78"/>
      <c r="D88" s="114"/>
      <c r="E88" s="114"/>
      <c r="F88" s="114"/>
      <c r="G88" s="114"/>
    </row>
    <row r="89" spans="1:7" x14ac:dyDescent="0.35">
      <c r="A89" s="113"/>
      <c r="B89" s="92"/>
      <c r="C89" s="78"/>
      <c r="D89" s="114"/>
      <c r="E89" s="114"/>
      <c r="F89" s="114"/>
      <c r="G89" s="114"/>
    </row>
    <row r="90" spans="1:7" x14ac:dyDescent="0.35">
      <c r="A90" s="113"/>
      <c r="B90" s="92"/>
      <c r="C90" s="78"/>
      <c r="D90" s="114"/>
      <c r="E90" s="114"/>
      <c r="F90" s="114"/>
      <c r="G90" s="114"/>
    </row>
    <row r="91" spans="1:7" x14ac:dyDescent="0.35">
      <c r="A91" s="113"/>
      <c r="B91" s="92"/>
      <c r="C91" s="78"/>
      <c r="D91" s="114"/>
      <c r="E91" s="114"/>
      <c r="F91" s="114"/>
      <c r="G91" s="114"/>
    </row>
    <row r="92" spans="1:7" x14ac:dyDescent="0.35">
      <c r="A92" s="113"/>
      <c r="B92" s="92"/>
      <c r="C92" s="78"/>
      <c r="D92" s="114"/>
      <c r="E92" s="114"/>
      <c r="F92" s="114"/>
      <c r="G92" s="114"/>
    </row>
    <row r="93" spans="1:7" x14ac:dyDescent="0.35">
      <c r="A93" s="113"/>
      <c r="B93" s="92"/>
      <c r="C93" s="78"/>
      <c r="D93" s="114"/>
      <c r="E93" s="114"/>
      <c r="F93" s="114"/>
      <c r="G93" s="114"/>
    </row>
    <row r="94" spans="1:7" x14ac:dyDescent="0.35">
      <c r="A94" s="113"/>
      <c r="B94" s="92"/>
      <c r="C94" s="78"/>
      <c r="D94" s="114"/>
      <c r="E94" s="114"/>
      <c r="F94" s="114"/>
      <c r="G94" s="114"/>
    </row>
    <row r="95" spans="1:7" x14ac:dyDescent="0.35">
      <c r="A95" s="113"/>
      <c r="B95" s="92"/>
      <c r="C95" s="78"/>
      <c r="D95" s="114"/>
      <c r="E95" s="114"/>
      <c r="F95" s="114"/>
      <c r="G95" s="114"/>
    </row>
    <row r="96" spans="1:7" x14ac:dyDescent="0.35">
      <c r="A96" s="113"/>
      <c r="B96" s="92"/>
      <c r="C96" s="78"/>
      <c r="D96" s="114"/>
      <c r="E96" s="114"/>
      <c r="F96" s="114"/>
      <c r="G96" s="114"/>
    </row>
    <row r="97" spans="1:7" x14ac:dyDescent="0.35">
      <c r="A97" s="113"/>
      <c r="B97" s="92"/>
      <c r="C97" s="78"/>
      <c r="D97" s="114"/>
      <c r="E97" s="114"/>
      <c r="F97" s="114"/>
      <c r="G97" s="114"/>
    </row>
    <row r="98" spans="1:7" x14ac:dyDescent="0.35">
      <c r="A98" s="113"/>
      <c r="B98" s="92"/>
      <c r="C98" s="78"/>
      <c r="D98" s="114"/>
      <c r="E98" s="114"/>
      <c r="F98" s="114"/>
      <c r="G98" s="114"/>
    </row>
    <row r="99" spans="1:7" x14ac:dyDescent="0.35">
      <c r="A99" s="113"/>
      <c r="B99" s="92"/>
      <c r="C99" s="78"/>
      <c r="D99" s="114"/>
      <c r="E99" s="114"/>
      <c r="F99" s="114"/>
      <c r="G99" s="114"/>
    </row>
    <row r="100" spans="1:7" x14ac:dyDescent="0.35">
      <c r="A100" s="113"/>
      <c r="B100" s="92"/>
      <c r="C100" s="78"/>
      <c r="D100" s="114"/>
      <c r="E100" s="114"/>
      <c r="F100" s="114"/>
      <c r="G100" s="114"/>
    </row>
    <row r="101" spans="1:7" x14ac:dyDescent="0.35">
      <c r="A101" s="113"/>
      <c r="B101" s="92"/>
      <c r="C101" s="78"/>
      <c r="D101" s="114"/>
      <c r="E101" s="114"/>
      <c r="F101" s="114"/>
      <c r="G101" s="114"/>
    </row>
    <row r="102" spans="1:7" x14ac:dyDescent="0.35">
      <c r="A102" s="113"/>
      <c r="B102" s="92"/>
      <c r="C102" s="78"/>
      <c r="D102" s="114"/>
      <c r="E102" s="114"/>
      <c r="F102" s="114"/>
      <c r="G102" s="114"/>
    </row>
    <row r="103" spans="1:7" x14ac:dyDescent="0.35">
      <c r="A103" s="113"/>
      <c r="B103" s="92"/>
      <c r="C103" s="78"/>
      <c r="D103" s="114"/>
      <c r="E103" s="114"/>
      <c r="F103" s="114"/>
      <c r="G103" s="114"/>
    </row>
    <row r="104" spans="1:7" x14ac:dyDescent="0.35">
      <c r="A104" s="113"/>
      <c r="B104" s="92"/>
      <c r="C104" s="78"/>
      <c r="D104" s="114"/>
      <c r="E104" s="114"/>
      <c r="F104" s="114"/>
      <c r="G104" s="114"/>
    </row>
    <row r="105" spans="1:7" x14ac:dyDescent="0.35">
      <c r="A105" s="113"/>
      <c r="B105" s="92"/>
      <c r="C105" s="78"/>
      <c r="D105" s="114"/>
      <c r="E105" s="114"/>
      <c r="F105" s="114"/>
      <c r="G105" s="114"/>
    </row>
    <row r="106" spans="1:7" x14ac:dyDescent="0.35">
      <c r="A106" s="113"/>
      <c r="B106" s="92"/>
      <c r="C106" s="78"/>
      <c r="D106" s="114"/>
      <c r="E106" s="114"/>
      <c r="F106" s="114"/>
      <c r="G106" s="114"/>
    </row>
    <row r="107" spans="1:7" x14ac:dyDescent="0.35">
      <c r="A107" s="113"/>
      <c r="B107" s="92"/>
      <c r="C107" s="78"/>
      <c r="D107" s="114"/>
      <c r="E107" s="114"/>
      <c r="F107" s="114"/>
      <c r="G107" s="114"/>
    </row>
    <row r="108" spans="1:7" x14ac:dyDescent="0.35">
      <c r="A108" s="113"/>
      <c r="B108" s="92"/>
      <c r="C108" s="78"/>
      <c r="D108" s="114"/>
      <c r="E108" s="114"/>
      <c r="F108" s="114"/>
      <c r="G108" s="114"/>
    </row>
    <row r="109" spans="1:7" x14ac:dyDescent="0.35">
      <c r="A109" s="113"/>
      <c r="B109" s="92"/>
      <c r="C109" s="78"/>
      <c r="D109" s="114"/>
      <c r="E109" s="114"/>
      <c r="F109" s="114"/>
      <c r="G109" s="114"/>
    </row>
    <row r="110" spans="1:7" x14ac:dyDescent="0.35">
      <c r="A110" s="113"/>
      <c r="B110" s="92"/>
      <c r="C110" s="78"/>
      <c r="D110" s="114"/>
      <c r="E110" s="114"/>
      <c r="F110" s="114"/>
      <c r="G110" s="114"/>
    </row>
    <row r="111" spans="1:7" x14ac:dyDescent="0.35">
      <c r="A111" s="113"/>
      <c r="B111" s="92"/>
      <c r="C111" s="78"/>
      <c r="D111" s="114"/>
      <c r="E111" s="114"/>
      <c r="F111" s="114"/>
      <c r="G111" s="114"/>
    </row>
    <row r="112" spans="1:7" x14ac:dyDescent="0.35">
      <c r="A112" s="113"/>
      <c r="B112" s="92"/>
      <c r="C112" s="78"/>
      <c r="D112" s="114"/>
      <c r="E112" s="114"/>
      <c r="F112" s="114"/>
      <c r="G112" s="114"/>
    </row>
    <row r="113" spans="1:7" x14ac:dyDescent="0.35">
      <c r="A113" s="113"/>
      <c r="B113" s="92"/>
      <c r="C113" s="78"/>
      <c r="D113" s="114"/>
      <c r="E113" s="114"/>
      <c r="F113" s="114"/>
      <c r="G113" s="114"/>
    </row>
    <row r="114" spans="1:7" x14ac:dyDescent="0.35">
      <c r="A114" s="113"/>
      <c r="B114" s="92"/>
      <c r="C114" s="78"/>
      <c r="D114" s="114"/>
      <c r="E114" s="114"/>
      <c r="F114" s="114"/>
      <c r="G114" s="114"/>
    </row>
    <row r="115" spans="1:7" x14ac:dyDescent="0.35">
      <c r="A115" s="113"/>
      <c r="B115" s="92"/>
      <c r="C115" s="78"/>
      <c r="D115" s="114"/>
      <c r="E115" s="114"/>
      <c r="F115" s="114"/>
      <c r="G115" s="114"/>
    </row>
    <row r="116" spans="1:7" x14ac:dyDescent="0.35">
      <c r="A116" s="113"/>
      <c r="B116" s="92"/>
      <c r="C116" s="78"/>
      <c r="D116" s="114"/>
      <c r="E116" s="114"/>
      <c r="F116" s="114"/>
      <c r="G116" s="114"/>
    </row>
    <row r="117" spans="1:7" x14ac:dyDescent="0.35">
      <c r="A117" s="113"/>
      <c r="B117" s="92"/>
      <c r="C117" s="78"/>
      <c r="D117" s="114"/>
      <c r="E117" s="114"/>
      <c r="F117" s="114"/>
      <c r="G117" s="114"/>
    </row>
    <row r="118" spans="1:7" x14ac:dyDescent="0.35">
      <c r="A118" s="113"/>
      <c r="B118" s="92"/>
      <c r="C118" s="78"/>
      <c r="D118" s="114"/>
      <c r="E118" s="114"/>
      <c r="F118" s="114"/>
      <c r="G118" s="114"/>
    </row>
    <row r="119" spans="1:7" x14ac:dyDescent="0.35">
      <c r="A119" s="113"/>
      <c r="B119" s="92"/>
      <c r="C119" s="78"/>
      <c r="D119" s="114"/>
      <c r="E119" s="114"/>
      <c r="F119" s="114"/>
      <c r="G119" s="114"/>
    </row>
    <row r="120" spans="1:7" x14ac:dyDescent="0.35">
      <c r="A120" s="113"/>
      <c r="B120" s="92"/>
      <c r="C120" s="78"/>
      <c r="D120" s="114"/>
      <c r="E120" s="114"/>
      <c r="F120" s="114"/>
      <c r="G120" s="114"/>
    </row>
    <row r="121" spans="1:7" x14ac:dyDescent="0.35">
      <c r="A121" s="113"/>
      <c r="B121" s="92"/>
      <c r="C121" s="78"/>
      <c r="D121" s="114"/>
      <c r="E121" s="114"/>
      <c r="F121" s="114"/>
      <c r="G121" s="114"/>
    </row>
    <row r="122" spans="1:7" x14ac:dyDescent="0.35">
      <c r="A122" s="113"/>
      <c r="B122" s="92"/>
      <c r="C122" s="78"/>
      <c r="D122" s="114"/>
      <c r="E122" s="114"/>
      <c r="F122" s="114"/>
      <c r="G122" s="114"/>
    </row>
    <row r="123" spans="1:7" x14ac:dyDescent="0.35">
      <c r="A123" s="113"/>
      <c r="B123" s="92"/>
      <c r="C123" s="78"/>
      <c r="D123" s="114"/>
      <c r="E123" s="114"/>
      <c r="F123" s="114"/>
      <c r="G123" s="114"/>
    </row>
    <row r="124" spans="1:7" x14ac:dyDescent="0.35">
      <c r="A124" s="113"/>
      <c r="B124" s="92"/>
      <c r="C124" s="78"/>
      <c r="D124" s="114"/>
      <c r="E124" s="114"/>
      <c r="F124" s="114"/>
      <c r="G124" s="114"/>
    </row>
    <row r="125" spans="1:7" x14ac:dyDescent="0.35">
      <c r="A125" s="113"/>
      <c r="B125" s="92"/>
      <c r="C125" s="78"/>
      <c r="D125" s="114"/>
      <c r="E125" s="114"/>
      <c r="F125" s="114"/>
      <c r="G125" s="114"/>
    </row>
    <row r="126" spans="1:7" x14ac:dyDescent="0.35">
      <c r="A126" s="113"/>
      <c r="B126" s="92"/>
      <c r="C126" s="78"/>
      <c r="D126" s="114"/>
      <c r="E126" s="114"/>
      <c r="F126" s="114"/>
      <c r="G126" s="114"/>
    </row>
    <row r="127" spans="1:7" x14ac:dyDescent="0.35">
      <c r="A127" s="113"/>
      <c r="B127" s="92"/>
      <c r="C127" s="78"/>
      <c r="D127" s="114"/>
      <c r="E127" s="114"/>
      <c r="F127" s="114"/>
      <c r="G127" s="114"/>
    </row>
    <row r="128" spans="1:7" x14ac:dyDescent="0.35">
      <c r="A128" s="113"/>
      <c r="B128" s="92"/>
      <c r="C128" s="78"/>
      <c r="D128" s="114"/>
      <c r="E128" s="114"/>
      <c r="F128" s="114"/>
      <c r="G128" s="114"/>
    </row>
    <row r="129" spans="1:7" x14ac:dyDescent="0.35">
      <c r="A129" s="113"/>
      <c r="B129" s="92"/>
      <c r="C129" s="78"/>
      <c r="D129" s="114"/>
      <c r="E129" s="114"/>
      <c r="F129" s="114"/>
      <c r="G129" s="114"/>
    </row>
    <row r="130" spans="1:7" x14ac:dyDescent="0.35">
      <c r="A130" s="113"/>
      <c r="B130" s="92"/>
      <c r="C130" s="78"/>
      <c r="D130" s="114"/>
      <c r="E130" s="114"/>
      <c r="F130" s="114"/>
      <c r="G130" s="114"/>
    </row>
    <row r="131" spans="1:7" x14ac:dyDescent="0.35">
      <c r="A131" s="113"/>
      <c r="B131" s="92"/>
      <c r="C131" s="78"/>
      <c r="D131" s="114"/>
      <c r="E131" s="114"/>
      <c r="F131" s="114"/>
      <c r="G131" s="114"/>
    </row>
    <row r="132" spans="1:7" x14ac:dyDescent="0.35">
      <c r="A132" s="113"/>
      <c r="B132" s="92"/>
      <c r="C132" s="78"/>
      <c r="D132" s="114"/>
      <c r="E132" s="114"/>
      <c r="F132" s="114"/>
      <c r="G132" s="114"/>
    </row>
    <row r="133" spans="1:7" x14ac:dyDescent="0.35">
      <c r="A133" s="113"/>
      <c r="B133" s="92"/>
      <c r="C133" s="78"/>
      <c r="D133" s="114"/>
      <c r="E133" s="114"/>
      <c r="F133" s="114"/>
      <c r="G133" s="114"/>
    </row>
    <row r="134" spans="1:7" x14ac:dyDescent="0.35">
      <c r="A134" s="113"/>
      <c r="B134" s="92"/>
      <c r="C134" s="78"/>
      <c r="D134" s="114"/>
      <c r="E134" s="114"/>
      <c r="F134" s="114"/>
      <c r="G134" s="114"/>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F8890-E69A-437A-820B-000A12376C65}">
  <dimension ref="A1:P134"/>
  <sheetViews>
    <sheetView workbookViewId="0">
      <selection activeCell="E8" sqref="E8"/>
    </sheetView>
  </sheetViews>
  <sheetFormatPr defaultRowHeight="14.5" x14ac:dyDescent="0.35"/>
  <cols>
    <col min="1" max="1" width="9.26953125" style="71" customWidth="1"/>
    <col min="2" max="2" width="7.7265625" style="71" customWidth="1"/>
    <col min="3" max="3" width="14.7265625" style="71" customWidth="1"/>
    <col min="4" max="4" width="14.26953125" style="71" customWidth="1"/>
    <col min="5" max="6" width="14.7265625" style="71" customWidth="1"/>
    <col min="7" max="7" width="14.7265625" style="82" customWidth="1"/>
    <col min="8" max="257" width="8.7265625" style="71"/>
    <col min="258" max="258" width="7.7265625" style="71" customWidth="1"/>
    <col min="259" max="259" width="14.7265625" style="71" customWidth="1"/>
    <col min="260" max="260" width="14.26953125" style="71" customWidth="1"/>
    <col min="261" max="263" width="14.7265625" style="71" customWidth="1"/>
    <col min="264" max="513" width="8.7265625" style="71"/>
    <col min="514" max="514" width="7.7265625" style="71" customWidth="1"/>
    <col min="515" max="515" width="14.7265625" style="71" customWidth="1"/>
    <col min="516" max="516" width="14.26953125" style="71" customWidth="1"/>
    <col min="517" max="519" width="14.7265625" style="71" customWidth="1"/>
    <col min="520" max="769" width="8.7265625" style="71"/>
    <col min="770" max="770" width="7.7265625" style="71" customWidth="1"/>
    <col min="771" max="771" width="14.7265625" style="71" customWidth="1"/>
    <col min="772" max="772" width="14.26953125" style="71" customWidth="1"/>
    <col min="773" max="775" width="14.7265625" style="71" customWidth="1"/>
    <col min="776" max="1025" width="8.7265625" style="71"/>
    <col min="1026" max="1026" width="7.7265625" style="71" customWidth="1"/>
    <col min="1027" max="1027" width="14.7265625" style="71" customWidth="1"/>
    <col min="1028" max="1028" width="14.26953125" style="71" customWidth="1"/>
    <col min="1029" max="1031" width="14.7265625" style="71" customWidth="1"/>
    <col min="1032" max="1281" width="8.7265625" style="71"/>
    <col min="1282" max="1282" width="7.7265625" style="71" customWidth="1"/>
    <col min="1283" max="1283" width="14.7265625" style="71" customWidth="1"/>
    <col min="1284" max="1284" width="14.26953125" style="71" customWidth="1"/>
    <col min="1285" max="1287" width="14.7265625" style="71" customWidth="1"/>
    <col min="1288" max="1537" width="8.7265625" style="71"/>
    <col min="1538" max="1538" width="7.7265625" style="71" customWidth="1"/>
    <col min="1539" max="1539" width="14.7265625" style="71" customWidth="1"/>
    <col min="1540" max="1540" width="14.26953125" style="71" customWidth="1"/>
    <col min="1541" max="1543" width="14.7265625" style="71" customWidth="1"/>
    <col min="1544" max="1793" width="8.7265625" style="71"/>
    <col min="1794" max="1794" width="7.7265625" style="71" customWidth="1"/>
    <col min="1795" max="1795" width="14.7265625" style="71" customWidth="1"/>
    <col min="1796" max="1796" width="14.26953125" style="71" customWidth="1"/>
    <col min="1797" max="1799" width="14.7265625" style="71" customWidth="1"/>
    <col min="1800" max="2049" width="8.7265625" style="71"/>
    <col min="2050" max="2050" width="7.7265625" style="71" customWidth="1"/>
    <col min="2051" max="2051" width="14.7265625" style="71" customWidth="1"/>
    <col min="2052" max="2052" width="14.26953125" style="71" customWidth="1"/>
    <col min="2053" max="2055" width="14.7265625" style="71" customWidth="1"/>
    <col min="2056" max="2305" width="8.7265625" style="71"/>
    <col min="2306" max="2306" width="7.7265625" style="71" customWidth="1"/>
    <col min="2307" max="2307" width="14.7265625" style="71" customWidth="1"/>
    <col min="2308" max="2308" width="14.26953125" style="71" customWidth="1"/>
    <col min="2309" max="2311" width="14.7265625" style="71" customWidth="1"/>
    <col min="2312" max="2561" width="8.7265625" style="71"/>
    <col min="2562" max="2562" width="7.7265625" style="71" customWidth="1"/>
    <col min="2563" max="2563" width="14.7265625" style="71" customWidth="1"/>
    <col min="2564" max="2564" width="14.26953125" style="71" customWidth="1"/>
    <col min="2565" max="2567" width="14.7265625" style="71" customWidth="1"/>
    <col min="2568" max="2817" width="8.7265625" style="71"/>
    <col min="2818" max="2818" width="7.7265625" style="71" customWidth="1"/>
    <col min="2819" max="2819" width="14.7265625" style="71" customWidth="1"/>
    <col min="2820" max="2820" width="14.26953125" style="71" customWidth="1"/>
    <col min="2821" max="2823" width="14.7265625" style="71" customWidth="1"/>
    <col min="2824" max="3073" width="8.7265625" style="71"/>
    <col min="3074" max="3074" width="7.7265625" style="71" customWidth="1"/>
    <col min="3075" max="3075" width="14.7265625" style="71" customWidth="1"/>
    <col min="3076" max="3076" width="14.26953125" style="71" customWidth="1"/>
    <col min="3077" max="3079" width="14.7265625" style="71" customWidth="1"/>
    <col min="3080" max="3329" width="8.7265625" style="71"/>
    <col min="3330" max="3330" width="7.7265625" style="71" customWidth="1"/>
    <col min="3331" max="3331" width="14.7265625" style="71" customWidth="1"/>
    <col min="3332" max="3332" width="14.26953125" style="71" customWidth="1"/>
    <col min="3333" max="3335" width="14.7265625" style="71" customWidth="1"/>
    <col min="3336" max="3585" width="8.7265625" style="71"/>
    <col min="3586" max="3586" width="7.7265625" style="71" customWidth="1"/>
    <col min="3587" max="3587" width="14.7265625" style="71" customWidth="1"/>
    <col min="3588" max="3588" width="14.26953125" style="71" customWidth="1"/>
    <col min="3589" max="3591" width="14.7265625" style="71" customWidth="1"/>
    <col min="3592" max="3841" width="8.7265625" style="71"/>
    <col min="3842" max="3842" width="7.7265625" style="71" customWidth="1"/>
    <col min="3843" max="3843" width="14.7265625" style="71" customWidth="1"/>
    <col min="3844" max="3844" width="14.26953125" style="71" customWidth="1"/>
    <col min="3845" max="3847" width="14.7265625" style="71" customWidth="1"/>
    <col min="3848" max="4097" width="8.7265625" style="71"/>
    <col min="4098" max="4098" width="7.7265625" style="71" customWidth="1"/>
    <col min="4099" max="4099" width="14.7265625" style="71" customWidth="1"/>
    <col min="4100" max="4100" width="14.26953125" style="71" customWidth="1"/>
    <col min="4101" max="4103" width="14.7265625" style="71" customWidth="1"/>
    <col min="4104" max="4353" width="8.7265625" style="71"/>
    <col min="4354" max="4354" width="7.7265625" style="71" customWidth="1"/>
    <col min="4355" max="4355" width="14.7265625" style="71" customWidth="1"/>
    <col min="4356" max="4356" width="14.26953125" style="71" customWidth="1"/>
    <col min="4357" max="4359" width="14.7265625" style="71" customWidth="1"/>
    <col min="4360" max="4609" width="8.7265625" style="71"/>
    <col min="4610" max="4610" width="7.7265625" style="71" customWidth="1"/>
    <col min="4611" max="4611" width="14.7265625" style="71" customWidth="1"/>
    <col min="4612" max="4612" width="14.26953125" style="71" customWidth="1"/>
    <col min="4613" max="4615" width="14.7265625" style="71" customWidth="1"/>
    <col min="4616" max="4865" width="8.7265625" style="71"/>
    <col min="4866" max="4866" width="7.7265625" style="71" customWidth="1"/>
    <col min="4867" max="4867" width="14.7265625" style="71" customWidth="1"/>
    <col min="4868" max="4868" width="14.26953125" style="71" customWidth="1"/>
    <col min="4869" max="4871" width="14.7265625" style="71" customWidth="1"/>
    <col min="4872" max="5121" width="8.7265625" style="71"/>
    <col min="5122" max="5122" width="7.7265625" style="71" customWidth="1"/>
    <col min="5123" max="5123" width="14.7265625" style="71" customWidth="1"/>
    <col min="5124" max="5124" width="14.26953125" style="71" customWidth="1"/>
    <col min="5125" max="5127" width="14.7265625" style="71" customWidth="1"/>
    <col min="5128" max="5377" width="8.7265625" style="71"/>
    <col min="5378" max="5378" width="7.7265625" style="71" customWidth="1"/>
    <col min="5379" max="5379" width="14.7265625" style="71" customWidth="1"/>
    <col min="5380" max="5380" width="14.26953125" style="71" customWidth="1"/>
    <col min="5381" max="5383" width="14.7265625" style="71" customWidth="1"/>
    <col min="5384" max="5633" width="8.7265625" style="71"/>
    <col min="5634" max="5634" width="7.7265625" style="71" customWidth="1"/>
    <col min="5635" max="5635" width="14.7265625" style="71" customWidth="1"/>
    <col min="5636" max="5636" width="14.26953125" style="71" customWidth="1"/>
    <col min="5637" max="5639" width="14.7265625" style="71" customWidth="1"/>
    <col min="5640" max="5889" width="8.7265625" style="71"/>
    <col min="5890" max="5890" width="7.7265625" style="71" customWidth="1"/>
    <col min="5891" max="5891" width="14.7265625" style="71" customWidth="1"/>
    <col min="5892" max="5892" width="14.26953125" style="71" customWidth="1"/>
    <col min="5893" max="5895" width="14.7265625" style="71" customWidth="1"/>
    <col min="5896" max="6145" width="8.7265625" style="71"/>
    <col min="6146" max="6146" width="7.7265625" style="71" customWidth="1"/>
    <col min="6147" max="6147" width="14.7265625" style="71" customWidth="1"/>
    <col min="6148" max="6148" width="14.26953125" style="71" customWidth="1"/>
    <col min="6149" max="6151" width="14.7265625" style="71" customWidth="1"/>
    <col min="6152" max="6401" width="8.7265625" style="71"/>
    <col min="6402" max="6402" width="7.7265625" style="71" customWidth="1"/>
    <col min="6403" max="6403" width="14.7265625" style="71" customWidth="1"/>
    <col min="6404" max="6404" width="14.26953125" style="71" customWidth="1"/>
    <col min="6405" max="6407" width="14.7265625" style="71" customWidth="1"/>
    <col min="6408" max="6657" width="8.7265625" style="71"/>
    <col min="6658" max="6658" width="7.7265625" style="71" customWidth="1"/>
    <col min="6659" max="6659" width="14.7265625" style="71" customWidth="1"/>
    <col min="6660" max="6660" width="14.26953125" style="71" customWidth="1"/>
    <col min="6661" max="6663" width="14.7265625" style="71" customWidth="1"/>
    <col min="6664" max="6913" width="8.7265625" style="71"/>
    <col min="6914" max="6914" width="7.7265625" style="71" customWidth="1"/>
    <col min="6915" max="6915" width="14.7265625" style="71" customWidth="1"/>
    <col min="6916" max="6916" width="14.26953125" style="71" customWidth="1"/>
    <col min="6917" max="6919" width="14.7265625" style="71" customWidth="1"/>
    <col min="6920" max="7169" width="8.7265625" style="71"/>
    <col min="7170" max="7170" width="7.7265625" style="71" customWidth="1"/>
    <col min="7171" max="7171" width="14.7265625" style="71" customWidth="1"/>
    <col min="7172" max="7172" width="14.26953125" style="71" customWidth="1"/>
    <col min="7173" max="7175" width="14.7265625" style="71" customWidth="1"/>
    <col min="7176" max="7425" width="8.7265625" style="71"/>
    <col min="7426" max="7426" width="7.7265625" style="71" customWidth="1"/>
    <col min="7427" max="7427" width="14.7265625" style="71" customWidth="1"/>
    <col min="7428" max="7428" width="14.26953125" style="71" customWidth="1"/>
    <col min="7429" max="7431" width="14.7265625" style="71" customWidth="1"/>
    <col min="7432" max="7681" width="8.7265625" style="71"/>
    <col min="7682" max="7682" width="7.7265625" style="71" customWidth="1"/>
    <col min="7683" max="7683" width="14.7265625" style="71" customWidth="1"/>
    <col min="7684" max="7684" width="14.26953125" style="71" customWidth="1"/>
    <col min="7685" max="7687" width="14.7265625" style="71" customWidth="1"/>
    <col min="7688" max="7937" width="8.7265625" style="71"/>
    <col min="7938" max="7938" width="7.7265625" style="71" customWidth="1"/>
    <col min="7939" max="7939" width="14.7265625" style="71" customWidth="1"/>
    <col min="7940" max="7940" width="14.26953125" style="71" customWidth="1"/>
    <col min="7941" max="7943" width="14.7265625" style="71" customWidth="1"/>
    <col min="7944" max="8193" width="8.7265625" style="71"/>
    <col min="8194" max="8194" width="7.7265625" style="71" customWidth="1"/>
    <col min="8195" max="8195" width="14.7265625" style="71" customWidth="1"/>
    <col min="8196" max="8196" width="14.26953125" style="71" customWidth="1"/>
    <col min="8197" max="8199" width="14.7265625" style="71" customWidth="1"/>
    <col min="8200" max="8449" width="8.7265625" style="71"/>
    <col min="8450" max="8450" width="7.7265625" style="71" customWidth="1"/>
    <col min="8451" max="8451" width="14.7265625" style="71" customWidth="1"/>
    <col min="8452" max="8452" width="14.26953125" style="71" customWidth="1"/>
    <col min="8453" max="8455" width="14.7265625" style="71" customWidth="1"/>
    <col min="8456" max="8705" width="8.7265625" style="71"/>
    <col min="8706" max="8706" width="7.7265625" style="71" customWidth="1"/>
    <col min="8707" max="8707" width="14.7265625" style="71" customWidth="1"/>
    <col min="8708" max="8708" width="14.26953125" style="71" customWidth="1"/>
    <col min="8709" max="8711" width="14.7265625" style="71" customWidth="1"/>
    <col min="8712" max="8961" width="8.7265625" style="71"/>
    <col min="8962" max="8962" width="7.7265625" style="71" customWidth="1"/>
    <col min="8963" max="8963" width="14.7265625" style="71" customWidth="1"/>
    <col min="8964" max="8964" width="14.26953125" style="71" customWidth="1"/>
    <col min="8965" max="8967" width="14.7265625" style="71" customWidth="1"/>
    <col min="8968" max="9217" width="8.7265625" style="71"/>
    <col min="9218" max="9218" width="7.7265625" style="71" customWidth="1"/>
    <col min="9219" max="9219" width="14.7265625" style="71" customWidth="1"/>
    <col min="9220" max="9220" width="14.26953125" style="71" customWidth="1"/>
    <col min="9221" max="9223" width="14.7265625" style="71" customWidth="1"/>
    <col min="9224" max="9473" width="8.7265625" style="71"/>
    <col min="9474" max="9474" width="7.7265625" style="71" customWidth="1"/>
    <col min="9475" max="9475" width="14.7265625" style="71" customWidth="1"/>
    <col min="9476" max="9476" width="14.26953125" style="71" customWidth="1"/>
    <col min="9477" max="9479" width="14.7265625" style="71" customWidth="1"/>
    <col min="9480" max="9729" width="8.7265625" style="71"/>
    <col min="9730" max="9730" width="7.7265625" style="71" customWidth="1"/>
    <col min="9731" max="9731" width="14.7265625" style="71" customWidth="1"/>
    <col min="9732" max="9732" width="14.26953125" style="71" customWidth="1"/>
    <col min="9733" max="9735" width="14.7265625" style="71" customWidth="1"/>
    <col min="9736" max="9985" width="8.7265625" style="71"/>
    <col min="9986" max="9986" width="7.7265625" style="71" customWidth="1"/>
    <col min="9987" max="9987" width="14.7265625" style="71" customWidth="1"/>
    <col min="9988" max="9988" width="14.26953125" style="71" customWidth="1"/>
    <col min="9989" max="9991" width="14.7265625" style="71" customWidth="1"/>
    <col min="9992" max="10241" width="8.7265625" style="71"/>
    <col min="10242" max="10242" width="7.7265625" style="71" customWidth="1"/>
    <col min="10243" max="10243" width="14.7265625" style="71" customWidth="1"/>
    <col min="10244" max="10244" width="14.26953125" style="71" customWidth="1"/>
    <col min="10245" max="10247" width="14.7265625" style="71" customWidth="1"/>
    <col min="10248" max="10497" width="8.7265625" style="71"/>
    <col min="10498" max="10498" width="7.7265625" style="71" customWidth="1"/>
    <col min="10499" max="10499" width="14.7265625" style="71" customWidth="1"/>
    <col min="10500" max="10500" width="14.26953125" style="71" customWidth="1"/>
    <col min="10501" max="10503" width="14.7265625" style="71" customWidth="1"/>
    <col min="10504" max="10753" width="8.7265625" style="71"/>
    <col min="10754" max="10754" width="7.7265625" style="71" customWidth="1"/>
    <col min="10755" max="10755" width="14.7265625" style="71" customWidth="1"/>
    <col min="10756" max="10756" width="14.26953125" style="71" customWidth="1"/>
    <col min="10757" max="10759" width="14.7265625" style="71" customWidth="1"/>
    <col min="10760" max="11009" width="8.7265625" style="71"/>
    <col min="11010" max="11010" width="7.7265625" style="71" customWidth="1"/>
    <col min="11011" max="11011" width="14.7265625" style="71" customWidth="1"/>
    <col min="11012" max="11012" width="14.26953125" style="71" customWidth="1"/>
    <col min="11013" max="11015" width="14.7265625" style="71" customWidth="1"/>
    <col min="11016" max="11265" width="8.7265625" style="71"/>
    <col min="11266" max="11266" width="7.7265625" style="71" customWidth="1"/>
    <col min="11267" max="11267" width="14.7265625" style="71" customWidth="1"/>
    <col min="11268" max="11268" width="14.26953125" style="71" customWidth="1"/>
    <col min="11269" max="11271" width="14.7265625" style="71" customWidth="1"/>
    <col min="11272" max="11521" width="8.7265625" style="71"/>
    <col min="11522" max="11522" width="7.7265625" style="71" customWidth="1"/>
    <col min="11523" max="11523" width="14.7265625" style="71" customWidth="1"/>
    <col min="11524" max="11524" width="14.26953125" style="71" customWidth="1"/>
    <col min="11525" max="11527" width="14.7265625" style="71" customWidth="1"/>
    <col min="11528" max="11777" width="8.7265625" style="71"/>
    <col min="11778" max="11778" width="7.7265625" style="71" customWidth="1"/>
    <col min="11779" max="11779" width="14.7265625" style="71" customWidth="1"/>
    <col min="11780" max="11780" width="14.26953125" style="71" customWidth="1"/>
    <col min="11781" max="11783" width="14.7265625" style="71" customWidth="1"/>
    <col min="11784" max="12033" width="8.7265625" style="71"/>
    <col min="12034" max="12034" width="7.7265625" style="71" customWidth="1"/>
    <col min="12035" max="12035" width="14.7265625" style="71" customWidth="1"/>
    <col min="12036" max="12036" width="14.26953125" style="71" customWidth="1"/>
    <col min="12037" max="12039" width="14.7265625" style="71" customWidth="1"/>
    <col min="12040" max="12289" width="8.7265625" style="71"/>
    <col min="12290" max="12290" width="7.7265625" style="71" customWidth="1"/>
    <col min="12291" max="12291" width="14.7265625" style="71" customWidth="1"/>
    <col min="12292" max="12292" width="14.26953125" style="71" customWidth="1"/>
    <col min="12293" max="12295" width="14.7265625" style="71" customWidth="1"/>
    <col min="12296" max="12545" width="8.7265625" style="71"/>
    <col min="12546" max="12546" width="7.7265625" style="71" customWidth="1"/>
    <col min="12547" max="12547" width="14.7265625" style="71" customWidth="1"/>
    <col min="12548" max="12548" width="14.26953125" style="71" customWidth="1"/>
    <col min="12549" max="12551" width="14.7265625" style="71" customWidth="1"/>
    <col min="12552" max="12801" width="8.7265625" style="71"/>
    <col min="12802" max="12802" width="7.7265625" style="71" customWidth="1"/>
    <col min="12803" max="12803" width="14.7265625" style="71" customWidth="1"/>
    <col min="12804" max="12804" width="14.26953125" style="71" customWidth="1"/>
    <col min="12805" max="12807" width="14.7265625" style="71" customWidth="1"/>
    <col min="12808" max="13057" width="8.7265625" style="71"/>
    <col min="13058" max="13058" width="7.7265625" style="71" customWidth="1"/>
    <col min="13059" max="13059" width="14.7265625" style="71" customWidth="1"/>
    <col min="13060" max="13060" width="14.26953125" style="71" customWidth="1"/>
    <col min="13061" max="13063" width="14.7265625" style="71" customWidth="1"/>
    <col min="13064" max="13313" width="8.7265625" style="71"/>
    <col min="13314" max="13314" width="7.7265625" style="71" customWidth="1"/>
    <col min="13315" max="13315" width="14.7265625" style="71" customWidth="1"/>
    <col min="13316" max="13316" width="14.26953125" style="71" customWidth="1"/>
    <col min="13317" max="13319" width="14.7265625" style="71" customWidth="1"/>
    <col min="13320" max="13569" width="8.7265625" style="71"/>
    <col min="13570" max="13570" width="7.7265625" style="71" customWidth="1"/>
    <col min="13571" max="13571" width="14.7265625" style="71" customWidth="1"/>
    <col min="13572" max="13572" width="14.26953125" style="71" customWidth="1"/>
    <col min="13573" max="13575" width="14.7265625" style="71" customWidth="1"/>
    <col min="13576" max="13825" width="8.7265625" style="71"/>
    <col min="13826" max="13826" width="7.7265625" style="71" customWidth="1"/>
    <col min="13827" max="13827" width="14.7265625" style="71" customWidth="1"/>
    <col min="13828" max="13828" width="14.26953125" style="71" customWidth="1"/>
    <col min="13829" max="13831" width="14.7265625" style="71" customWidth="1"/>
    <col min="13832" max="14081" width="8.7265625" style="71"/>
    <col min="14082" max="14082" width="7.7265625" style="71" customWidth="1"/>
    <col min="14083" max="14083" width="14.7265625" style="71" customWidth="1"/>
    <col min="14084" max="14084" width="14.26953125" style="71" customWidth="1"/>
    <col min="14085" max="14087" width="14.7265625" style="71" customWidth="1"/>
    <col min="14088" max="14337" width="8.7265625" style="71"/>
    <col min="14338" max="14338" width="7.7265625" style="71" customWidth="1"/>
    <col min="14339" max="14339" width="14.7265625" style="71" customWidth="1"/>
    <col min="14340" max="14340" width="14.26953125" style="71" customWidth="1"/>
    <col min="14341" max="14343" width="14.7265625" style="71" customWidth="1"/>
    <col min="14344" max="14593" width="8.7265625" style="71"/>
    <col min="14594" max="14594" width="7.7265625" style="71" customWidth="1"/>
    <col min="14595" max="14595" width="14.7265625" style="71" customWidth="1"/>
    <col min="14596" max="14596" width="14.26953125" style="71" customWidth="1"/>
    <col min="14597" max="14599" width="14.7265625" style="71" customWidth="1"/>
    <col min="14600" max="14849" width="8.7265625" style="71"/>
    <col min="14850" max="14850" width="7.7265625" style="71" customWidth="1"/>
    <col min="14851" max="14851" width="14.7265625" style="71" customWidth="1"/>
    <col min="14852" max="14852" width="14.26953125" style="71" customWidth="1"/>
    <col min="14853" max="14855" width="14.7265625" style="71" customWidth="1"/>
    <col min="14856" max="15105" width="8.7265625" style="71"/>
    <col min="15106" max="15106" width="7.7265625" style="71" customWidth="1"/>
    <col min="15107" max="15107" width="14.7265625" style="71" customWidth="1"/>
    <col min="15108" max="15108" width="14.26953125" style="71" customWidth="1"/>
    <col min="15109" max="15111" width="14.7265625" style="71" customWidth="1"/>
    <col min="15112" max="15361" width="8.7265625" style="71"/>
    <col min="15362" max="15362" width="7.7265625" style="71" customWidth="1"/>
    <col min="15363" max="15363" width="14.7265625" style="71" customWidth="1"/>
    <col min="15364" max="15364" width="14.26953125" style="71" customWidth="1"/>
    <col min="15365" max="15367" width="14.7265625" style="71" customWidth="1"/>
    <col min="15368" max="15617" width="8.7265625" style="71"/>
    <col min="15618" max="15618" width="7.7265625" style="71" customWidth="1"/>
    <col min="15619" max="15619" width="14.7265625" style="71" customWidth="1"/>
    <col min="15620" max="15620" width="14.26953125" style="71" customWidth="1"/>
    <col min="15621" max="15623" width="14.7265625" style="71" customWidth="1"/>
    <col min="15624" max="15873" width="8.7265625" style="71"/>
    <col min="15874" max="15874" width="7.7265625" style="71" customWidth="1"/>
    <col min="15875" max="15875" width="14.7265625" style="71" customWidth="1"/>
    <col min="15876" max="15876" width="14.26953125" style="71" customWidth="1"/>
    <col min="15877" max="15879" width="14.7265625" style="71" customWidth="1"/>
    <col min="15880" max="16129" width="8.7265625" style="71"/>
    <col min="16130" max="16130" width="7.7265625" style="71" customWidth="1"/>
    <col min="16131" max="16131" width="14.7265625" style="71" customWidth="1"/>
    <col min="16132" max="16132" width="14.26953125" style="71" customWidth="1"/>
    <col min="16133" max="16135" width="14.7265625" style="71" customWidth="1"/>
    <col min="16136" max="16384" width="8.7265625" style="71"/>
  </cols>
  <sheetData>
    <row r="1" spans="1:16" x14ac:dyDescent="0.35">
      <c r="A1" s="69"/>
      <c r="B1" s="69"/>
      <c r="C1" s="69"/>
      <c r="D1" s="69"/>
      <c r="E1" s="69"/>
      <c r="F1" s="69"/>
      <c r="G1" s="148"/>
    </row>
    <row r="2" spans="1:16" x14ac:dyDescent="0.35">
      <c r="A2" s="69"/>
      <c r="B2" s="69"/>
      <c r="C2" s="69"/>
      <c r="D2" s="69"/>
      <c r="E2" s="69"/>
      <c r="F2" s="72"/>
      <c r="G2" s="149"/>
    </row>
    <row r="3" spans="1:16" x14ac:dyDescent="0.35">
      <c r="A3" s="69"/>
      <c r="B3" s="69"/>
      <c r="C3" s="69"/>
      <c r="D3" s="69"/>
      <c r="E3" s="69"/>
      <c r="F3" s="72"/>
      <c r="G3" s="149"/>
    </row>
    <row r="4" spans="1:16" ht="21" x14ac:dyDescent="0.5">
      <c r="A4" s="69"/>
      <c r="B4" s="76" t="s">
        <v>69</v>
      </c>
      <c r="C4" s="69"/>
      <c r="D4" s="69"/>
      <c r="E4" s="77"/>
      <c r="F4" s="78"/>
      <c r="G4" s="150"/>
      <c r="K4" s="82"/>
      <c r="L4" s="83"/>
    </row>
    <row r="5" spans="1:16" x14ac:dyDescent="0.35">
      <c r="A5" s="69"/>
      <c r="B5" s="69"/>
      <c r="C5" s="69"/>
      <c r="D5" s="69"/>
      <c r="E5" s="69"/>
      <c r="F5" s="78"/>
      <c r="G5" s="151"/>
      <c r="K5" s="84"/>
      <c r="L5" s="83"/>
    </row>
    <row r="6" spans="1:16" x14ac:dyDescent="0.35">
      <c r="A6" s="69"/>
      <c r="B6" s="85" t="s">
        <v>37</v>
      </c>
      <c r="C6" s="86"/>
      <c r="D6" s="87"/>
      <c r="E6" s="141">
        <v>45292</v>
      </c>
      <c r="F6" s="89"/>
      <c r="G6" s="151"/>
      <c r="K6" s="90"/>
      <c r="L6" s="90"/>
    </row>
    <row r="7" spans="1:16" x14ac:dyDescent="0.35">
      <c r="A7" s="69"/>
      <c r="B7" s="91" t="s">
        <v>39</v>
      </c>
      <c r="C7" s="92"/>
      <c r="E7" s="110">
        <v>60</v>
      </c>
      <c r="F7" s="94" t="s">
        <v>29</v>
      </c>
      <c r="G7" s="151"/>
      <c r="J7" s="152"/>
      <c r="K7" s="95"/>
      <c r="L7" s="95"/>
    </row>
    <row r="8" spans="1:16" x14ac:dyDescent="0.35">
      <c r="A8" s="69"/>
      <c r="B8" s="91" t="s">
        <v>45</v>
      </c>
      <c r="C8" s="92"/>
      <c r="D8" s="96">
        <f>E6-1</f>
        <v>45291</v>
      </c>
      <c r="E8" s="97">
        <v>38231.15</v>
      </c>
      <c r="F8" s="94" t="s">
        <v>42</v>
      </c>
      <c r="G8" s="151"/>
      <c r="J8" s="152"/>
      <c r="K8" s="95"/>
      <c r="L8" s="95"/>
    </row>
    <row r="9" spans="1:16" x14ac:dyDescent="0.35">
      <c r="A9" s="69"/>
      <c r="B9" s="91" t="s">
        <v>46</v>
      </c>
      <c r="C9" s="92"/>
      <c r="D9" s="96">
        <f>EOMONTH(D8,E7)</f>
        <v>47118</v>
      </c>
      <c r="E9" s="153">
        <v>0</v>
      </c>
      <c r="F9" s="94" t="s">
        <v>42</v>
      </c>
      <c r="G9" s="151"/>
      <c r="J9" s="152"/>
      <c r="K9" s="95"/>
      <c r="L9" s="95"/>
    </row>
    <row r="10" spans="1:16" x14ac:dyDescent="0.35">
      <c r="A10" s="69"/>
      <c r="B10" s="91" t="s">
        <v>44</v>
      </c>
      <c r="C10" s="92"/>
      <c r="E10" s="101">
        <v>1</v>
      </c>
      <c r="F10" s="94"/>
      <c r="G10" s="151"/>
      <c r="J10" s="152"/>
      <c r="K10" s="100"/>
      <c r="L10" s="100"/>
    </row>
    <row r="11" spans="1:16" x14ac:dyDescent="0.35">
      <c r="A11" s="69"/>
      <c r="B11" s="105" t="s">
        <v>74</v>
      </c>
      <c r="C11" s="106"/>
      <c r="D11" s="107"/>
      <c r="E11" s="154">
        <v>5.6000000000000001E-2</v>
      </c>
      <c r="F11" s="108"/>
      <c r="G11" s="155"/>
      <c r="K11" s="95"/>
      <c r="L11" s="95"/>
      <c r="M11" s="100"/>
      <c r="P11" s="156"/>
    </row>
    <row r="12" spans="1:16" x14ac:dyDescent="0.35">
      <c r="A12" s="69"/>
      <c r="B12" s="110"/>
      <c r="C12" s="92"/>
      <c r="E12" s="111"/>
      <c r="F12" s="110"/>
      <c r="G12" s="155"/>
      <c r="K12" s="95"/>
      <c r="L12" s="95"/>
      <c r="M12" s="100"/>
    </row>
    <row r="13" spans="1:16" x14ac:dyDescent="0.35">
      <c r="G13" s="83"/>
      <c r="L13" s="95"/>
      <c r="M13" s="100"/>
    </row>
    <row r="14" spans="1:16" ht="15" thickBot="1" x14ac:dyDescent="0.4">
      <c r="A14" s="112" t="s">
        <v>48</v>
      </c>
      <c r="B14" s="112" t="s">
        <v>49</v>
      </c>
      <c r="C14" s="112" t="s">
        <v>50</v>
      </c>
      <c r="D14" s="112" t="s">
        <v>51</v>
      </c>
      <c r="E14" s="112" t="s">
        <v>52</v>
      </c>
      <c r="F14" s="112" t="s">
        <v>53</v>
      </c>
      <c r="G14" s="157" t="s">
        <v>54</v>
      </c>
      <c r="K14" s="95"/>
      <c r="L14" s="95"/>
      <c r="M14" s="100"/>
    </row>
    <row r="15" spans="1:16" x14ac:dyDescent="0.35">
      <c r="A15" s="113">
        <f>IF(B15="","",E6)</f>
        <v>45292</v>
      </c>
      <c r="B15" s="92">
        <f>IF(E7&gt;0,1,"")</f>
        <v>1</v>
      </c>
      <c r="C15" s="78">
        <f>IF(B15="","",E8)</f>
        <v>38231.15</v>
      </c>
      <c r="D15" s="114">
        <f>IF(B15="","",IPMT($E$11/12,B15,$E$7,-$E$8,$E$9,0))</f>
        <v>178.41203333333337</v>
      </c>
      <c r="E15" s="114">
        <f>IF(B15="","",PPMT($E$11/12,B15,$E$7,-$E$8,$E$9,0))</f>
        <v>553.61330224498329</v>
      </c>
      <c r="F15" s="114">
        <f>IF(B15="","",SUM(D15:E15))</f>
        <v>732.02533557831669</v>
      </c>
      <c r="G15" s="78">
        <f>IF(B15="","",SUM(C15)-SUM(E15))</f>
        <v>37677.536697755015</v>
      </c>
      <c r="K15" s="95"/>
      <c r="L15" s="95"/>
      <c r="M15" s="100"/>
    </row>
    <row r="16" spans="1:16" x14ac:dyDescent="0.35">
      <c r="A16" s="113">
        <f>IF(B16="","",EDATE(A15,1))</f>
        <v>45323</v>
      </c>
      <c r="B16" s="92">
        <f>IF(B15="","",IF(SUM(B15)+1&lt;=$E$7,SUM(B15)+1,""))</f>
        <v>2</v>
      </c>
      <c r="C16" s="78">
        <f>IF(B16="","",G15)</f>
        <v>37677.536697755015</v>
      </c>
      <c r="D16" s="114">
        <f>IF(B16="","",IPMT($E$11/12,B16,$E$7,-$E$8,$E$9,0))</f>
        <v>175.82850458952345</v>
      </c>
      <c r="E16" s="114">
        <f>IF(B16="","",PPMT($E$11/12,B16,$E$7,-$E$8,$E$9,0))</f>
        <v>556.19683098879329</v>
      </c>
      <c r="F16" s="114">
        <f t="shared" ref="F16" si="0">IF(B16="","",SUM(D16:E16))</f>
        <v>732.0253355783168</v>
      </c>
      <c r="G16" s="78">
        <f t="shared" ref="G16:G74" si="1">IF(B16="","",SUM(C16)-SUM(E16))</f>
        <v>37121.339866766219</v>
      </c>
      <c r="K16" s="95"/>
      <c r="L16" s="95"/>
      <c r="M16" s="100"/>
    </row>
    <row r="17" spans="1:13" x14ac:dyDescent="0.35">
      <c r="A17" s="113">
        <f t="shared" ref="A17:A74" si="2">IF(B17="","",EDATE(A16,1))</f>
        <v>45352</v>
      </c>
      <c r="B17" s="92">
        <f t="shared" ref="B17:B74" si="3">IF(B16="","",IF(SUM(B16)+1&lt;=$E$7,SUM(B16)+1,""))</f>
        <v>3</v>
      </c>
      <c r="C17" s="78">
        <f t="shared" ref="C17:C74" si="4">IF(B17="","",G16)</f>
        <v>37121.339866766219</v>
      </c>
      <c r="D17" s="114">
        <f t="shared" ref="D17:D74" si="5">IF(B17="","",IPMT($E$11/12,B17,$E$7,-$E$8,$E$9,0))</f>
        <v>173.23291937824243</v>
      </c>
      <c r="E17" s="114">
        <f t="shared" ref="E17:E74" si="6">IF(B17="","",PPMT($E$11/12,B17,$E$7,-$E$8,$E$9,0))</f>
        <v>558.79241620007429</v>
      </c>
      <c r="F17" s="114">
        <f t="shared" ref="F17:F74" si="7">IF(B17="","",SUM(D17:E17))</f>
        <v>732.02533557831669</v>
      </c>
      <c r="G17" s="78">
        <f t="shared" si="1"/>
        <v>36562.547450566148</v>
      </c>
      <c r="K17" s="95"/>
      <c r="L17" s="95"/>
      <c r="M17" s="100"/>
    </row>
    <row r="18" spans="1:13" x14ac:dyDescent="0.35">
      <c r="A18" s="113">
        <f t="shared" si="2"/>
        <v>45383</v>
      </c>
      <c r="B18" s="92">
        <f t="shared" si="3"/>
        <v>4</v>
      </c>
      <c r="C18" s="78">
        <f t="shared" si="4"/>
        <v>36562.547450566148</v>
      </c>
      <c r="D18" s="114">
        <f t="shared" si="5"/>
        <v>170.62522143597539</v>
      </c>
      <c r="E18" s="114">
        <f t="shared" si="6"/>
        <v>561.40011414234141</v>
      </c>
      <c r="F18" s="114">
        <f t="shared" si="7"/>
        <v>732.0253355783168</v>
      </c>
      <c r="G18" s="78">
        <f t="shared" si="1"/>
        <v>36001.147336423805</v>
      </c>
      <c r="K18" s="95"/>
      <c r="L18" s="95"/>
      <c r="M18" s="100"/>
    </row>
    <row r="19" spans="1:13" x14ac:dyDescent="0.35">
      <c r="A19" s="113">
        <f t="shared" si="2"/>
        <v>45413</v>
      </c>
      <c r="B19" s="92">
        <f t="shared" si="3"/>
        <v>5</v>
      </c>
      <c r="C19" s="78">
        <f t="shared" si="4"/>
        <v>36001.147336423805</v>
      </c>
      <c r="D19" s="114">
        <f t="shared" si="5"/>
        <v>168.00535423664448</v>
      </c>
      <c r="E19" s="114">
        <f t="shared" si="6"/>
        <v>564.01998134167229</v>
      </c>
      <c r="F19" s="114">
        <f t="shared" si="7"/>
        <v>732.0253355783168</v>
      </c>
      <c r="G19" s="78">
        <f t="shared" si="1"/>
        <v>35437.127355082135</v>
      </c>
      <c r="K19" s="95"/>
      <c r="L19" s="95"/>
      <c r="M19" s="100"/>
    </row>
    <row r="20" spans="1:13" x14ac:dyDescent="0.35">
      <c r="A20" s="113">
        <f t="shared" si="2"/>
        <v>45444</v>
      </c>
      <c r="B20" s="92">
        <f t="shared" si="3"/>
        <v>6</v>
      </c>
      <c r="C20" s="78">
        <f t="shared" si="4"/>
        <v>35437.127355082135</v>
      </c>
      <c r="D20" s="114">
        <f t="shared" si="5"/>
        <v>165.37326099038336</v>
      </c>
      <c r="E20" s="114">
        <f t="shared" si="6"/>
        <v>566.65207458793338</v>
      </c>
      <c r="F20" s="114">
        <f t="shared" si="7"/>
        <v>732.0253355783168</v>
      </c>
      <c r="G20" s="78">
        <f t="shared" si="1"/>
        <v>34870.475280494204</v>
      </c>
      <c r="K20" s="95"/>
      <c r="L20" s="95"/>
      <c r="M20" s="100"/>
    </row>
    <row r="21" spans="1:13" x14ac:dyDescent="0.35">
      <c r="A21" s="113">
        <f t="shared" si="2"/>
        <v>45474</v>
      </c>
      <c r="B21" s="92">
        <f t="shared" si="3"/>
        <v>7</v>
      </c>
      <c r="C21" s="78">
        <f t="shared" si="4"/>
        <v>34870.475280494204</v>
      </c>
      <c r="D21" s="114">
        <f t="shared" si="5"/>
        <v>162.7288846423063</v>
      </c>
      <c r="E21" s="114">
        <f t="shared" si="6"/>
        <v>569.29645093601039</v>
      </c>
      <c r="F21" s="114">
        <f t="shared" si="7"/>
        <v>732.02533557831669</v>
      </c>
      <c r="G21" s="78">
        <f t="shared" si="1"/>
        <v>34301.178829558194</v>
      </c>
      <c r="K21" s="95"/>
      <c r="L21" s="95"/>
      <c r="M21" s="100"/>
    </row>
    <row r="22" spans="1:13" x14ac:dyDescent="0.35">
      <c r="A22" s="113">
        <f t="shared" si="2"/>
        <v>45505</v>
      </c>
      <c r="B22" s="92">
        <f t="shared" si="3"/>
        <v>8</v>
      </c>
      <c r="C22" s="78">
        <f t="shared" si="4"/>
        <v>34301.178829558194</v>
      </c>
      <c r="D22" s="114">
        <f t="shared" si="5"/>
        <v>160.07216787127163</v>
      </c>
      <c r="E22" s="114">
        <f t="shared" si="6"/>
        <v>571.95316770704517</v>
      </c>
      <c r="F22" s="114">
        <f t="shared" si="7"/>
        <v>732.0253355783168</v>
      </c>
      <c r="G22" s="78">
        <f t="shared" si="1"/>
        <v>33729.225661851146</v>
      </c>
      <c r="K22" s="95"/>
      <c r="L22" s="95"/>
      <c r="M22" s="100"/>
    </row>
    <row r="23" spans="1:13" x14ac:dyDescent="0.35">
      <c r="A23" s="113">
        <f t="shared" si="2"/>
        <v>45536</v>
      </c>
      <c r="B23" s="92">
        <f t="shared" si="3"/>
        <v>9</v>
      </c>
      <c r="C23" s="78">
        <f t="shared" si="4"/>
        <v>33729.225661851146</v>
      </c>
      <c r="D23" s="114">
        <f t="shared" si="5"/>
        <v>157.40305308863873</v>
      </c>
      <c r="E23" s="114">
        <f t="shared" si="6"/>
        <v>574.62228248967801</v>
      </c>
      <c r="F23" s="114">
        <f t="shared" si="7"/>
        <v>732.0253355783168</v>
      </c>
      <c r="G23" s="78">
        <f t="shared" si="1"/>
        <v>33154.60337936147</v>
      </c>
      <c r="K23" s="95"/>
      <c r="L23" s="95"/>
      <c r="M23" s="100"/>
    </row>
    <row r="24" spans="1:13" x14ac:dyDescent="0.35">
      <c r="A24" s="113">
        <f t="shared" si="2"/>
        <v>45566</v>
      </c>
      <c r="B24" s="92">
        <f t="shared" si="3"/>
        <v>10</v>
      </c>
      <c r="C24" s="78">
        <f t="shared" si="4"/>
        <v>33154.60337936147</v>
      </c>
      <c r="D24" s="114">
        <f t="shared" si="5"/>
        <v>154.72148243702023</v>
      </c>
      <c r="E24" s="114">
        <f t="shared" si="6"/>
        <v>577.3038531412966</v>
      </c>
      <c r="F24" s="114">
        <f t="shared" si="7"/>
        <v>732.0253355783168</v>
      </c>
      <c r="G24" s="78">
        <f t="shared" si="1"/>
        <v>32577.299526220173</v>
      </c>
      <c r="K24" s="95"/>
      <c r="L24" s="95"/>
      <c r="M24" s="100"/>
    </row>
    <row r="25" spans="1:13" x14ac:dyDescent="0.35">
      <c r="A25" s="113">
        <f t="shared" si="2"/>
        <v>45597</v>
      </c>
      <c r="B25" s="92">
        <f t="shared" si="3"/>
        <v>11</v>
      </c>
      <c r="C25" s="78">
        <f t="shared" si="4"/>
        <v>32577.299526220173</v>
      </c>
      <c r="D25" s="114">
        <f t="shared" si="5"/>
        <v>152.0273977890275</v>
      </c>
      <c r="E25" s="114">
        <f t="shared" si="6"/>
        <v>579.99793778928927</v>
      </c>
      <c r="F25" s="114">
        <f t="shared" si="7"/>
        <v>732.0253355783168</v>
      </c>
      <c r="G25" s="78">
        <f t="shared" si="1"/>
        <v>31997.301588430884</v>
      </c>
    </row>
    <row r="26" spans="1:13" x14ac:dyDescent="0.35">
      <c r="A26" s="113">
        <f t="shared" si="2"/>
        <v>45627</v>
      </c>
      <c r="B26" s="92">
        <f t="shared" si="3"/>
        <v>12</v>
      </c>
      <c r="C26" s="78">
        <f t="shared" si="4"/>
        <v>31997.301588430884</v>
      </c>
      <c r="D26" s="114">
        <f t="shared" si="5"/>
        <v>149.32074074601081</v>
      </c>
      <c r="E26" s="114">
        <f t="shared" si="6"/>
        <v>582.70459483230593</v>
      </c>
      <c r="F26" s="114">
        <f t="shared" si="7"/>
        <v>732.0253355783168</v>
      </c>
      <c r="G26" s="78">
        <f t="shared" si="1"/>
        <v>31414.596993598578</v>
      </c>
    </row>
    <row r="27" spans="1:13" x14ac:dyDescent="0.35">
      <c r="A27" s="113">
        <f t="shared" si="2"/>
        <v>45658</v>
      </c>
      <c r="B27" s="92">
        <f t="shared" si="3"/>
        <v>13</v>
      </c>
      <c r="C27" s="78">
        <f t="shared" si="4"/>
        <v>31414.596993598578</v>
      </c>
      <c r="D27" s="114">
        <f t="shared" si="5"/>
        <v>146.6014526367934</v>
      </c>
      <c r="E27" s="114">
        <f t="shared" si="6"/>
        <v>585.4238829415234</v>
      </c>
      <c r="F27" s="114">
        <f t="shared" si="7"/>
        <v>732.0253355783168</v>
      </c>
      <c r="G27" s="78">
        <f t="shared" si="1"/>
        <v>30829.173110657055</v>
      </c>
    </row>
    <row r="28" spans="1:13" x14ac:dyDescent="0.35">
      <c r="A28" s="113">
        <f t="shared" si="2"/>
        <v>45689</v>
      </c>
      <c r="B28" s="92">
        <f t="shared" si="3"/>
        <v>14</v>
      </c>
      <c r="C28" s="78">
        <f t="shared" si="4"/>
        <v>30829.173110657055</v>
      </c>
      <c r="D28" s="114">
        <f t="shared" si="5"/>
        <v>143.86947451639961</v>
      </c>
      <c r="E28" s="114">
        <f t="shared" si="6"/>
        <v>588.15586106191711</v>
      </c>
      <c r="F28" s="114">
        <f t="shared" si="7"/>
        <v>732.02533557831669</v>
      </c>
      <c r="G28" s="78">
        <f t="shared" si="1"/>
        <v>30241.017249595137</v>
      </c>
    </row>
    <row r="29" spans="1:13" x14ac:dyDescent="0.35">
      <c r="A29" s="113">
        <f t="shared" si="2"/>
        <v>45717</v>
      </c>
      <c r="B29" s="92">
        <f t="shared" si="3"/>
        <v>15</v>
      </c>
      <c r="C29" s="78">
        <f t="shared" si="4"/>
        <v>30241.017249595137</v>
      </c>
      <c r="D29" s="114">
        <f t="shared" si="5"/>
        <v>141.12474716477735</v>
      </c>
      <c r="E29" s="114">
        <f t="shared" si="6"/>
        <v>590.90058841353948</v>
      </c>
      <c r="F29" s="114">
        <f t="shared" si="7"/>
        <v>732.0253355783168</v>
      </c>
      <c r="G29" s="78">
        <f t="shared" si="1"/>
        <v>29650.116661181597</v>
      </c>
    </row>
    <row r="30" spans="1:13" x14ac:dyDescent="0.35">
      <c r="A30" s="113">
        <f t="shared" si="2"/>
        <v>45748</v>
      </c>
      <c r="B30" s="92">
        <f t="shared" si="3"/>
        <v>16</v>
      </c>
      <c r="C30" s="78">
        <f t="shared" si="4"/>
        <v>29650.116661181597</v>
      </c>
      <c r="D30" s="114">
        <f t="shared" si="5"/>
        <v>138.36721108551413</v>
      </c>
      <c r="E30" s="114">
        <f t="shared" si="6"/>
        <v>593.65812449280259</v>
      </c>
      <c r="F30" s="114">
        <f t="shared" si="7"/>
        <v>732.02533557831669</v>
      </c>
      <c r="G30" s="78">
        <f t="shared" si="1"/>
        <v>29056.458536688795</v>
      </c>
    </row>
    <row r="31" spans="1:13" x14ac:dyDescent="0.35">
      <c r="A31" s="113">
        <f t="shared" si="2"/>
        <v>45778</v>
      </c>
      <c r="B31" s="92">
        <f t="shared" si="3"/>
        <v>17</v>
      </c>
      <c r="C31" s="78">
        <f t="shared" si="4"/>
        <v>29056.458536688795</v>
      </c>
      <c r="D31" s="114">
        <f t="shared" si="5"/>
        <v>135.59680650454771</v>
      </c>
      <c r="E31" s="114">
        <f t="shared" si="6"/>
        <v>596.42852907376891</v>
      </c>
      <c r="F31" s="114">
        <f t="shared" si="7"/>
        <v>732.02533557831657</v>
      </c>
      <c r="G31" s="78">
        <f t="shared" si="1"/>
        <v>28460.030007615027</v>
      </c>
    </row>
    <row r="32" spans="1:13" x14ac:dyDescent="0.35">
      <c r="A32" s="113">
        <f t="shared" si="2"/>
        <v>45809</v>
      </c>
      <c r="B32" s="92">
        <f t="shared" si="3"/>
        <v>18</v>
      </c>
      <c r="C32" s="78">
        <f t="shared" si="4"/>
        <v>28460.030007615027</v>
      </c>
      <c r="D32" s="114">
        <f t="shared" si="5"/>
        <v>132.81347336887015</v>
      </c>
      <c r="E32" s="114">
        <f t="shared" si="6"/>
        <v>599.21186220944662</v>
      </c>
      <c r="F32" s="114">
        <f t="shared" si="7"/>
        <v>732.0253355783168</v>
      </c>
      <c r="G32" s="78">
        <f t="shared" si="1"/>
        <v>27860.818145405581</v>
      </c>
    </row>
    <row r="33" spans="1:7" x14ac:dyDescent="0.35">
      <c r="A33" s="113">
        <f t="shared" si="2"/>
        <v>45839</v>
      </c>
      <c r="B33" s="92">
        <f t="shared" si="3"/>
        <v>19</v>
      </c>
      <c r="C33" s="78">
        <f t="shared" si="4"/>
        <v>27860.818145405581</v>
      </c>
      <c r="D33" s="114">
        <f t="shared" si="5"/>
        <v>130.01715134522607</v>
      </c>
      <c r="E33" s="114">
        <f t="shared" si="6"/>
        <v>602.00818423309067</v>
      </c>
      <c r="F33" s="114">
        <f t="shared" si="7"/>
        <v>732.0253355783168</v>
      </c>
      <c r="G33" s="78">
        <f t="shared" si="1"/>
        <v>27258.80996117249</v>
      </c>
    </row>
    <row r="34" spans="1:7" x14ac:dyDescent="0.35">
      <c r="A34" s="113">
        <f t="shared" si="2"/>
        <v>45870</v>
      </c>
      <c r="B34" s="92">
        <f t="shared" si="3"/>
        <v>20</v>
      </c>
      <c r="C34" s="78">
        <f t="shared" si="4"/>
        <v>27258.80996117249</v>
      </c>
      <c r="D34" s="114">
        <f t="shared" si="5"/>
        <v>127.20777981880498</v>
      </c>
      <c r="E34" s="114">
        <f t="shared" si="6"/>
        <v>604.81755575951172</v>
      </c>
      <c r="F34" s="114">
        <f t="shared" si="7"/>
        <v>732.02533557831669</v>
      </c>
      <c r="G34" s="78">
        <f t="shared" si="1"/>
        <v>26653.992405412977</v>
      </c>
    </row>
    <row r="35" spans="1:7" x14ac:dyDescent="0.35">
      <c r="A35" s="113">
        <f t="shared" si="2"/>
        <v>45901</v>
      </c>
      <c r="B35" s="92">
        <f t="shared" si="3"/>
        <v>21</v>
      </c>
      <c r="C35" s="78">
        <f t="shared" si="4"/>
        <v>26653.992405412977</v>
      </c>
      <c r="D35" s="114">
        <f t="shared" si="5"/>
        <v>124.38529789192725</v>
      </c>
      <c r="E35" s="114">
        <f t="shared" si="6"/>
        <v>607.64003768638952</v>
      </c>
      <c r="F35" s="114">
        <f t="shared" si="7"/>
        <v>732.0253355783168</v>
      </c>
      <c r="G35" s="78">
        <f t="shared" si="1"/>
        <v>26046.352367726588</v>
      </c>
    </row>
    <row r="36" spans="1:7" x14ac:dyDescent="0.35">
      <c r="A36" s="113">
        <f t="shared" si="2"/>
        <v>45931</v>
      </c>
      <c r="B36" s="92">
        <f t="shared" si="3"/>
        <v>22</v>
      </c>
      <c r="C36" s="78">
        <f t="shared" si="4"/>
        <v>26046.352367726588</v>
      </c>
      <c r="D36" s="114">
        <f t="shared" si="5"/>
        <v>121.54964438272408</v>
      </c>
      <c r="E36" s="114">
        <f t="shared" si="6"/>
        <v>610.47569119559262</v>
      </c>
      <c r="F36" s="114">
        <f t="shared" si="7"/>
        <v>732.02533557831669</v>
      </c>
      <c r="G36" s="78">
        <f t="shared" si="1"/>
        <v>25435.876676530996</v>
      </c>
    </row>
    <row r="37" spans="1:7" x14ac:dyDescent="0.35">
      <c r="A37" s="113">
        <f t="shared" si="2"/>
        <v>45962</v>
      </c>
      <c r="B37" s="92">
        <f t="shared" si="3"/>
        <v>23</v>
      </c>
      <c r="C37" s="78">
        <f t="shared" si="4"/>
        <v>25435.876676530996</v>
      </c>
      <c r="D37" s="114">
        <f t="shared" si="5"/>
        <v>118.70075782381133</v>
      </c>
      <c r="E37" s="114">
        <f t="shared" si="6"/>
        <v>613.32457775450541</v>
      </c>
      <c r="F37" s="114">
        <f t="shared" si="7"/>
        <v>732.0253355783168</v>
      </c>
      <c r="G37" s="78">
        <f t="shared" si="1"/>
        <v>24822.55209877649</v>
      </c>
    </row>
    <row r="38" spans="1:7" x14ac:dyDescent="0.35">
      <c r="A38" s="113">
        <f t="shared" si="2"/>
        <v>45992</v>
      </c>
      <c r="B38" s="92">
        <f t="shared" si="3"/>
        <v>24</v>
      </c>
      <c r="C38" s="78">
        <f t="shared" si="4"/>
        <v>24822.55209877649</v>
      </c>
      <c r="D38" s="114">
        <f t="shared" si="5"/>
        <v>115.83857646095696</v>
      </c>
      <c r="E38" s="114">
        <f t="shared" si="6"/>
        <v>616.18675911735966</v>
      </c>
      <c r="F38" s="114">
        <f t="shared" si="7"/>
        <v>732.02533557831657</v>
      </c>
      <c r="G38" s="78">
        <f t="shared" si="1"/>
        <v>24206.365339659129</v>
      </c>
    </row>
    <row r="39" spans="1:7" x14ac:dyDescent="0.35">
      <c r="A39" s="113">
        <f t="shared" si="2"/>
        <v>46023</v>
      </c>
      <c r="B39" s="92">
        <f t="shared" si="3"/>
        <v>25</v>
      </c>
      <c r="C39" s="78">
        <f t="shared" si="4"/>
        <v>24206.365339659129</v>
      </c>
      <c r="D39" s="114">
        <f t="shared" si="5"/>
        <v>112.96303825174263</v>
      </c>
      <c r="E39" s="114">
        <f t="shared" si="6"/>
        <v>619.06229732657414</v>
      </c>
      <c r="F39" s="114">
        <f t="shared" si="7"/>
        <v>732.0253355783168</v>
      </c>
      <c r="G39" s="78">
        <f t="shared" si="1"/>
        <v>23587.303042332554</v>
      </c>
    </row>
    <row r="40" spans="1:7" x14ac:dyDescent="0.35">
      <c r="A40" s="113">
        <f t="shared" si="2"/>
        <v>46054</v>
      </c>
      <c r="B40" s="92">
        <f t="shared" si="3"/>
        <v>26</v>
      </c>
      <c r="C40" s="78">
        <f t="shared" si="4"/>
        <v>23587.303042332554</v>
      </c>
      <c r="D40" s="114">
        <f t="shared" si="5"/>
        <v>110.0740808642186</v>
      </c>
      <c r="E40" s="114">
        <f t="shared" si="6"/>
        <v>621.95125471409813</v>
      </c>
      <c r="F40" s="114">
        <f t="shared" si="7"/>
        <v>732.02533557831669</v>
      </c>
      <c r="G40" s="78">
        <f t="shared" si="1"/>
        <v>22965.351787618456</v>
      </c>
    </row>
    <row r="41" spans="1:7" x14ac:dyDescent="0.35">
      <c r="A41" s="113">
        <f t="shared" si="2"/>
        <v>46082</v>
      </c>
      <c r="B41" s="92">
        <f t="shared" si="3"/>
        <v>27</v>
      </c>
      <c r="C41" s="78">
        <f t="shared" si="4"/>
        <v>22965.351787618456</v>
      </c>
      <c r="D41" s="114">
        <f t="shared" si="5"/>
        <v>107.17164167555282</v>
      </c>
      <c r="E41" s="114">
        <f t="shared" si="6"/>
        <v>624.85369390276401</v>
      </c>
      <c r="F41" s="114">
        <f t="shared" si="7"/>
        <v>732.0253355783168</v>
      </c>
      <c r="G41" s="78">
        <f t="shared" si="1"/>
        <v>22340.498093715691</v>
      </c>
    </row>
    <row r="42" spans="1:7" x14ac:dyDescent="0.35">
      <c r="A42" s="113">
        <f t="shared" si="2"/>
        <v>46113</v>
      </c>
      <c r="B42" s="92">
        <f t="shared" si="3"/>
        <v>28</v>
      </c>
      <c r="C42" s="78">
        <f t="shared" si="4"/>
        <v>22340.498093715691</v>
      </c>
      <c r="D42" s="114">
        <f t="shared" si="5"/>
        <v>104.25565777067325</v>
      </c>
      <c r="E42" s="114">
        <f t="shared" si="6"/>
        <v>627.76967780764346</v>
      </c>
      <c r="F42" s="114">
        <f t="shared" si="7"/>
        <v>732.02533557831669</v>
      </c>
      <c r="G42" s="78">
        <f t="shared" si="1"/>
        <v>21712.728415908048</v>
      </c>
    </row>
    <row r="43" spans="1:7" x14ac:dyDescent="0.35">
      <c r="A43" s="113">
        <f t="shared" si="2"/>
        <v>46143</v>
      </c>
      <c r="B43" s="92">
        <f t="shared" si="3"/>
        <v>29</v>
      </c>
      <c r="C43" s="78">
        <f t="shared" si="4"/>
        <v>21712.728415908048</v>
      </c>
      <c r="D43" s="114">
        <f t="shared" si="5"/>
        <v>101.32606594090424</v>
      </c>
      <c r="E43" s="114">
        <f t="shared" si="6"/>
        <v>630.6992696374125</v>
      </c>
      <c r="F43" s="114">
        <f t="shared" si="7"/>
        <v>732.0253355783168</v>
      </c>
      <c r="G43" s="78">
        <f t="shared" si="1"/>
        <v>21082.029146270637</v>
      </c>
    </row>
    <row r="44" spans="1:7" x14ac:dyDescent="0.35">
      <c r="A44" s="113">
        <f t="shared" si="2"/>
        <v>46174</v>
      </c>
      <c r="B44" s="92">
        <f t="shared" si="3"/>
        <v>30</v>
      </c>
      <c r="C44" s="78">
        <f t="shared" si="4"/>
        <v>21082.029146270637</v>
      </c>
      <c r="D44" s="114">
        <f t="shared" si="5"/>
        <v>98.382802682596335</v>
      </c>
      <c r="E44" s="114">
        <f t="shared" si="6"/>
        <v>633.64253289572036</v>
      </c>
      <c r="F44" s="114">
        <f t="shared" si="7"/>
        <v>732.02533557831669</v>
      </c>
      <c r="G44" s="78">
        <f t="shared" si="1"/>
        <v>20448.386613374918</v>
      </c>
    </row>
    <row r="45" spans="1:7" x14ac:dyDescent="0.35">
      <c r="A45" s="113">
        <f t="shared" si="2"/>
        <v>46204</v>
      </c>
      <c r="B45" s="92">
        <f t="shared" si="3"/>
        <v>31</v>
      </c>
      <c r="C45" s="78">
        <f t="shared" si="4"/>
        <v>20448.386613374918</v>
      </c>
      <c r="D45" s="114">
        <f t="shared" si="5"/>
        <v>95.42580419574962</v>
      </c>
      <c r="E45" s="114">
        <f t="shared" si="6"/>
        <v>636.59953138256708</v>
      </c>
      <c r="F45" s="114">
        <f t="shared" si="7"/>
        <v>732.02533557831669</v>
      </c>
      <c r="G45" s="78">
        <f t="shared" si="1"/>
        <v>19811.787081992352</v>
      </c>
    </row>
    <row r="46" spans="1:7" x14ac:dyDescent="0.35">
      <c r="A46" s="113">
        <f t="shared" si="2"/>
        <v>46235</v>
      </c>
      <c r="B46" s="92">
        <f t="shared" si="3"/>
        <v>32</v>
      </c>
      <c r="C46" s="78">
        <f t="shared" si="4"/>
        <v>19811.787081992352</v>
      </c>
      <c r="D46" s="114">
        <f t="shared" si="5"/>
        <v>92.455006382630998</v>
      </c>
      <c r="E46" s="114">
        <f t="shared" si="6"/>
        <v>639.57032919568576</v>
      </c>
      <c r="F46" s="114">
        <f t="shared" si="7"/>
        <v>732.0253355783168</v>
      </c>
      <c r="G46" s="78">
        <f t="shared" si="1"/>
        <v>19172.216752796667</v>
      </c>
    </row>
    <row r="47" spans="1:7" x14ac:dyDescent="0.35">
      <c r="A47" s="113">
        <f t="shared" si="2"/>
        <v>46266</v>
      </c>
      <c r="B47" s="92">
        <f t="shared" si="3"/>
        <v>33</v>
      </c>
      <c r="C47" s="78">
        <f t="shared" si="4"/>
        <v>19172.216752796667</v>
      </c>
      <c r="D47" s="114">
        <f t="shared" si="5"/>
        <v>89.470344846384435</v>
      </c>
      <c r="E47" s="114">
        <f t="shared" si="6"/>
        <v>642.55499073193232</v>
      </c>
      <c r="F47" s="114">
        <f t="shared" si="7"/>
        <v>732.0253355783168</v>
      </c>
      <c r="G47" s="78">
        <f t="shared" si="1"/>
        <v>18529.661762064734</v>
      </c>
    </row>
    <row r="48" spans="1:7" x14ac:dyDescent="0.35">
      <c r="A48" s="113">
        <f t="shared" si="2"/>
        <v>46296</v>
      </c>
      <c r="B48" s="92">
        <f t="shared" si="3"/>
        <v>34</v>
      </c>
      <c r="C48" s="78">
        <f t="shared" si="4"/>
        <v>18529.661762064734</v>
      </c>
      <c r="D48" s="114">
        <f t="shared" si="5"/>
        <v>86.471754889635434</v>
      </c>
      <c r="E48" s="114">
        <f t="shared" si="6"/>
        <v>645.55358068868134</v>
      </c>
      <c r="F48" s="114">
        <f t="shared" si="7"/>
        <v>732.0253355783168</v>
      </c>
      <c r="G48" s="78">
        <f t="shared" si="1"/>
        <v>17884.108181376054</v>
      </c>
    </row>
    <row r="49" spans="1:7" x14ac:dyDescent="0.35">
      <c r="A49" s="113">
        <f t="shared" si="2"/>
        <v>46327</v>
      </c>
      <c r="B49" s="92">
        <f t="shared" si="3"/>
        <v>35</v>
      </c>
      <c r="C49" s="78">
        <f t="shared" si="4"/>
        <v>17884.108181376054</v>
      </c>
      <c r="D49" s="114">
        <f t="shared" si="5"/>
        <v>83.459171513088265</v>
      </c>
      <c r="E49" s="114">
        <f t="shared" si="6"/>
        <v>648.56616406522835</v>
      </c>
      <c r="F49" s="114">
        <f t="shared" si="7"/>
        <v>732.02533557831657</v>
      </c>
      <c r="G49" s="78">
        <f t="shared" si="1"/>
        <v>17235.542017310825</v>
      </c>
    </row>
    <row r="50" spans="1:7" x14ac:dyDescent="0.35">
      <c r="A50" s="113">
        <f t="shared" si="2"/>
        <v>46357</v>
      </c>
      <c r="B50" s="92">
        <f t="shared" si="3"/>
        <v>36</v>
      </c>
      <c r="C50" s="78">
        <f t="shared" si="4"/>
        <v>17235.542017310825</v>
      </c>
      <c r="D50" s="114">
        <f t="shared" si="5"/>
        <v>80.432529414117184</v>
      </c>
      <c r="E50" s="114">
        <f t="shared" si="6"/>
        <v>651.59280616419949</v>
      </c>
      <c r="F50" s="114">
        <f t="shared" si="7"/>
        <v>732.02533557831669</v>
      </c>
      <c r="G50" s="78">
        <f t="shared" si="1"/>
        <v>16583.949211146624</v>
      </c>
    </row>
    <row r="51" spans="1:7" x14ac:dyDescent="0.35">
      <c r="A51" s="113">
        <f t="shared" si="2"/>
        <v>46388</v>
      </c>
      <c r="B51" s="92">
        <f t="shared" si="3"/>
        <v>37</v>
      </c>
      <c r="C51" s="78">
        <f t="shared" si="4"/>
        <v>16583.949211146624</v>
      </c>
      <c r="D51" s="114">
        <f t="shared" si="5"/>
        <v>77.391762985350923</v>
      </c>
      <c r="E51" s="114">
        <f t="shared" si="6"/>
        <v>654.63357259296583</v>
      </c>
      <c r="F51" s="114">
        <f t="shared" si="7"/>
        <v>732.0253355783168</v>
      </c>
      <c r="G51" s="78">
        <f t="shared" si="1"/>
        <v>15929.315638553659</v>
      </c>
    </row>
    <row r="52" spans="1:7" x14ac:dyDescent="0.35">
      <c r="A52" s="113">
        <f t="shared" si="2"/>
        <v>46419</v>
      </c>
      <c r="B52" s="92">
        <f t="shared" si="3"/>
        <v>38</v>
      </c>
      <c r="C52" s="78">
        <f t="shared" si="4"/>
        <v>15929.315638553659</v>
      </c>
      <c r="D52" s="114">
        <f t="shared" si="5"/>
        <v>74.336806313250406</v>
      </c>
      <c r="E52" s="114">
        <f t="shared" si="6"/>
        <v>657.68852926506634</v>
      </c>
      <c r="F52" s="114">
        <f t="shared" si="7"/>
        <v>732.0253355783168</v>
      </c>
      <c r="G52" s="78">
        <f t="shared" si="1"/>
        <v>15271.627109288593</v>
      </c>
    </row>
    <row r="53" spans="1:7" x14ac:dyDescent="0.35">
      <c r="A53" s="113">
        <f t="shared" si="2"/>
        <v>46447</v>
      </c>
      <c r="B53" s="92">
        <f t="shared" si="3"/>
        <v>39</v>
      </c>
      <c r="C53" s="78">
        <f t="shared" si="4"/>
        <v>15271.627109288593</v>
      </c>
      <c r="D53" s="114">
        <f t="shared" si="5"/>
        <v>71.267593176680094</v>
      </c>
      <c r="E53" s="114">
        <f t="shared" si="6"/>
        <v>660.75774240163662</v>
      </c>
      <c r="F53" s="114">
        <f t="shared" si="7"/>
        <v>732.02533557831669</v>
      </c>
      <c r="G53" s="78">
        <f t="shared" si="1"/>
        <v>14610.869366886956</v>
      </c>
    </row>
    <row r="54" spans="1:7" x14ac:dyDescent="0.35">
      <c r="A54" s="113">
        <f t="shared" si="2"/>
        <v>46478</v>
      </c>
      <c r="B54" s="92">
        <f t="shared" si="3"/>
        <v>40</v>
      </c>
      <c r="C54" s="78">
        <f t="shared" si="4"/>
        <v>14610.869366886956</v>
      </c>
      <c r="D54" s="114">
        <f t="shared" si="5"/>
        <v>68.184057045472457</v>
      </c>
      <c r="E54" s="114">
        <f t="shared" si="6"/>
        <v>663.8412785328444</v>
      </c>
      <c r="F54" s="114">
        <f t="shared" si="7"/>
        <v>732.0253355783168</v>
      </c>
      <c r="G54" s="78">
        <f t="shared" si="1"/>
        <v>13947.028088354113</v>
      </c>
    </row>
    <row r="55" spans="1:7" x14ac:dyDescent="0.35">
      <c r="A55" s="113">
        <f t="shared" si="2"/>
        <v>46508</v>
      </c>
      <c r="B55" s="92">
        <f t="shared" si="3"/>
        <v>41</v>
      </c>
      <c r="C55" s="78">
        <f t="shared" si="4"/>
        <v>13947.028088354113</v>
      </c>
      <c r="D55" s="114">
        <f t="shared" si="5"/>
        <v>65.086131078985858</v>
      </c>
      <c r="E55" s="114">
        <f t="shared" si="6"/>
        <v>666.9392044993308</v>
      </c>
      <c r="F55" s="114">
        <f t="shared" si="7"/>
        <v>732.02533557831669</v>
      </c>
      <c r="G55" s="78">
        <f t="shared" si="1"/>
        <v>13280.088883854782</v>
      </c>
    </row>
    <row r="56" spans="1:7" x14ac:dyDescent="0.35">
      <c r="A56" s="113">
        <f t="shared" si="2"/>
        <v>46539</v>
      </c>
      <c r="B56" s="92">
        <f t="shared" si="3"/>
        <v>42</v>
      </c>
      <c r="C56" s="78">
        <f t="shared" si="4"/>
        <v>13280.088883854782</v>
      </c>
      <c r="D56" s="114">
        <f t="shared" si="5"/>
        <v>61.973748124655636</v>
      </c>
      <c r="E56" s="114">
        <f t="shared" si="6"/>
        <v>670.05158745366111</v>
      </c>
      <c r="F56" s="114">
        <f t="shared" si="7"/>
        <v>732.0253355783168</v>
      </c>
      <c r="G56" s="78">
        <f t="shared" si="1"/>
        <v>12610.03729640112</v>
      </c>
    </row>
    <row r="57" spans="1:7" x14ac:dyDescent="0.35">
      <c r="A57" s="113">
        <f t="shared" si="2"/>
        <v>46569</v>
      </c>
      <c r="B57" s="92">
        <f t="shared" si="3"/>
        <v>43</v>
      </c>
      <c r="C57" s="78">
        <f t="shared" si="4"/>
        <v>12610.03729640112</v>
      </c>
      <c r="D57" s="114">
        <f t="shared" si="5"/>
        <v>58.846840716538566</v>
      </c>
      <c r="E57" s="114">
        <f t="shared" si="6"/>
        <v>673.17849486177806</v>
      </c>
      <c r="F57" s="114">
        <f t="shared" si="7"/>
        <v>732.02533557831657</v>
      </c>
      <c r="G57" s="78">
        <f t="shared" si="1"/>
        <v>11936.858801539342</v>
      </c>
    </row>
    <row r="58" spans="1:7" x14ac:dyDescent="0.35">
      <c r="A58" s="113">
        <f t="shared" si="2"/>
        <v>46600</v>
      </c>
      <c r="B58" s="92">
        <f t="shared" si="3"/>
        <v>44</v>
      </c>
      <c r="C58" s="78">
        <f t="shared" si="4"/>
        <v>11936.858801539342</v>
      </c>
      <c r="D58" s="114">
        <f t="shared" si="5"/>
        <v>55.705341073850263</v>
      </c>
      <c r="E58" s="114">
        <f t="shared" si="6"/>
        <v>676.31999450446642</v>
      </c>
      <c r="F58" s="114">
        <f t="shared" si="7"/>
        <v>732.02533557831669</v>
      </c>
      <c r="G58" s="78">
        <f t="shared" si="1"/>
        <v>11260.538807034874</v>
      </c>
    </row>
    <row r="59" spans="1:7" x14ac:dyDescent="0.35">
      <c r="A59" s="113">
        <f t="shared" si="2"/>
        <v>46631</v>
      </c>
      <c r="B59" s="92">
        <f t="shared" si="3"/>
        <v>45</v>
      </c>
      <c r="C59" s="78">
        <f t="shared" si="4"/>
        <v>11260.538807034874</v>
      </c>
      <c r="D59" s="114">
        <f t="shared" si="5"/>
        <v>52.549181099496089</v>
      </c>
      <c r="E59" s="114">
        <f t="shared" si="6"/>
        <v>679.4761544788206</v>
      </c>
      <c r="F59" s="114">
        <f t="shared" si="7"/>
        <v>732.02533557831669</v>
      </c>
      <c r="G59" s="78">
        <f t="shared" si="1"/>
        <v>10581.062652556055</v>
      </c>
    </row>
    <row r="60" spans="1:7" x14ac:dyDescent="0.35">
      <c r="A60" s="113">
        <f t="shared" si="2"/>
        <v>46661</v>
      </c>
      <c r="B60" s="92">
        <f t="shared" si="3"/>
        <v>46</v>
      </c>
      <c r="C60" s="78">
        <f t="shared" si="4"/>
        <v>10581.062652556055</v>
      </c>
      <c r="D60" s="114">
        <f t="shared" si="5"/>
        <v>49.378292378594921</v>
      </c>
      <c r="E60" s="114">
        <f t="shared" si="6"/>
        <v>682.64704319972179</v>
      </c>
      <c r="F60" s="114">
        <f t="shared" si="7"/>
        <v>732.02533557831669</v>
      </c>
      <c r="G60" s="78">
        <f t="shared" si="1"/>
        <v>9898.4156093563324</v>
      </c>
    </row>
    <row r="61" spans="1:7" x14ac:dyDescent="0.35">
      <c r="A61" s="113">
        <f t="shared" si="2"/>
        <v>46692</v>
      </c>
      <c r="B61" s="92">
        <f t="shared" si="3"/>
        <v>47</v>
      </c>
      <c r="C61" s="78">
        <f t="shared" si="4"/>
        <v>9898.4156093563324</v>
      </c>
      <c r="D61" s="114">
        <f t="shared" si="5"/>
        <v>46.192606176996215</v>
      </c>
      <c r="E61" s="114">
        <f t="shared" si="6"/>
        <v>685.83272940132053</v>
      </c>
      <c r="F61" s="114">
        <f t="shared" si="7"/>
        <v>732.0253355783168</v>
      </c>
      <c r="G61" s="78">
        <f t="shared" si="1"/>
        <v>9212.5828799550127</v>
      </c>
    </row>
    <row r="62" spans="1:7" x14ac:dyDescent="0.35">
      <c r="A62" s="113">
        <f t="shared" si="2"/>
        <v>46722</v>
      </c>
      <c r="B62" s="92">
        <f t="shared" si="3"/>
        <v>48</v>
      </c>
      <c r="C62" s="78">
        <f t="shared" si="4"/>
        <v>9212.5828799550127</v>
      </c>
      <c r="D62" s="114">
        <f t="shared" si="5"/>
        <v>42.992053439790062</v>
      </c>
      <c r="E62" s="114">
        <f t="shared" si="6"/>
        <v>689.03328213852672</v>
      </c>
      <c r="F62" s="114">
        <f t="shared" si="7"/>
        <v>732.0253355783168</v>
      </c>
      <c r="G62" s="78">
        <f t="shared" si="1"/>
        <v>8523.5495978164854</v>
      </c>
    </row>
    <row r="63" spans="1:7" x14ac:dyDescent="0.35">
      <c r="A63" s="113">
        <f t="shared" si="2"/>
        <v>46753</v>
      </c>
      <c r="B63" s="92">
        <f t="shared" si="3"/>
        <v>49</v>
      </c>
      <c r="C63" s="78">
        <f t="shared" si="4"/>
        <v>8523.5495978164854</v>
      </c>
      <c r="D63" s="114">
        <f t="shared" si="5"/>
        <v>39.776564789810259</v>
      </c>
      <c r="E63" s="114">
        <f t="shared" si="6"/>
        <v>692.24877078850648</v>
      </c>
      <c r="F63" s="114">
        <f t="shared" si="7"/>
        <v>732.02533557831669</v>
      </c>
      <c r="G63" s="78">
        <f t="shared" si="1"/>
        <v>7831.3008270279788</v>
      </c>
    </row>
    <row r="64" spans="1:7" x14ac:dyDescent="0.35">
      <c r="A64" s="113">
        <f t="shared" si="2"/>
        <v>46784</v>
      </c>
      <c r="B64" s="92">
        <f t="shared" si="3"/>
        <v>50</v>
      </c>
      <c r="C64" s="78">
        <f t="shared" si="4"/>
        <v>7831.3008270279788</v>
      </c>
      <c r="D64" s="114">
        <f t="shared" si="5"/>
        <v>36.546070526130563</v>
      </c>
      <c r="E64" s="114">
        <f t="shared" si="6"/>
        <v>695.47926505218618</v>
      </c>
      <c r="F64" s="114">
        <f t="shared" si="7"/>
        <v>732.0253355783168</v>
      </c>
      <c r="G64" s="78">
        <f t="shared" si="1"/>
        <v>7135.821561975793</v>
      </c>
    </row>
    <row r="65" spans="1:7" x14ac:dyDescent="0.35">
      <c r="A65" s="113">
        <f t="shared" si="2"/>
        <v>46813</v>
      </c>
      <c r="B65" s="92">
        <f t="shared" si="3"/>
        <v>51</v>
      </c>
      <c r="C65" s="78">
        <f t="shared" si="4"/>
        <v>7135.821561975793</v>
      </c>
      <c r="D65" s="114">
        <f t="shared" si="5"/>
        <v>33.300500622553692</v>
      </c>
      <c r="E65" s="114">
        <f t="shared" si="6"/>
        <v>698.72483495576307</v>
      </c>
      <c r="F65" s="114">
        <f t="shared" si="7"/>
        <v>732.0253355783168</v>
      </c>
      <c r="G65" s="78">
        <f t="shared" si="1"/>
        <v>6437.0967270200299</v>
      </c>
    </row>
    <row r="66" spans="1:7" x14ac:dyDescent="0.35">
      <c r="A66" s="113">
        <f t="shared" si="2"/>
        <v>46844</v>
      </c>
      <c r="B66" s="92">
        <f t="shared" si="3"/>
        <v>52</v>
      </c>
      <c r="C66" s="78">
        <f t="shared" si="4"/>
        <v>6437.0967270200299</v>
      </c>
      <c r="D66" s="114">
        <f t="shared" si="5"/>
        <v>30.039784726093472</v>
      </c>
      <c r="E66" s="114">
        <f t="shared" si="6"/>
        <v>701.98555085222313</v>
      </c>
      <c r="F66" s="114">
        <f t="shared" si="7"/>
        <v>732.02533557831657</v>
      </c>
      <c r="G66" s="78">
        <f t="shared" si="1"/>
        <v>5735.1111761678067</v>
      </c>
    </row>
    <row r="67" spans="1:7" x14ac:dyDescent="0.35">
      <c r="A67" s="113">
        <f t="shared" si="2"/>
        <v>46874</v>
      </c>
      <c r="B67" s="92">
        <f t="shared" si="3"/>
        <v>53</v>
      </c>
      <c r="C67" s="78">
        <f t="shared" si="4"/>
        <v>5735.1111761678067</v>
      </c>
      <c r="D67" s="114">
        <f t="shared" si="5"/>
        <v>26.763852155449758</v>
      </c>
      <c r="E67" s="114">
        <f t="shared" si="6"/>
        <v>705.26148342286706</v>
      </c>
      <c r="F67" s="114">
        <f t="shared" si="7"/>
        <v>732.0253355783168</v>
      </c>
      <c r="G67" s="78">
        <f t="shared" si="1"/>
        <v>5029.8496927449396</v>
      </c>
    </row>
    <row r="68" spans="1:7" x14ac:dyDescent="0.35">
      <c r="A68" s="113">
        <f t="shared" si="2"/>
        <v>46905</v>
      </c>
      <c r="B68" s="92">
        <f t="shared" si="3"/>
        <v>54</v>
      </c>
      <c r="C68" s="78">
        <f t="shared" si="4"/>
        <v>5029.8496927449396</v>
      </c>
      <c r="D68" s="114">
        <f t="shared" si="5"/>
        <v>23.472631899476379</v>
      </c>
      <c r="E68" s="114">
        <f t="shared" si="6"/>
        <v>708.55270367884043</v>
      </c>
      <c r="F68" s="114">
        <f t="shared" si="7"/>
        <v>732.0253355783168</v>
      </c>
      <c r="G68" s="78">
        <f t="shared" si="1"/>
        <v>4321.2969890660988</v>
      </c>
    </row>
    <row r="69" spans="1:7" x14ac:dyDescent="0.35">
      <c r="A69" s="113">
        <f t="shared" si="2"/>
        <v>46935</v>
      </c>
      <c r="B69" s="92">
        <f t="shared" si="3"/>
        <v>55</v>
      </c>
      <c r="C69" s="78">
        <f t="shared" si="4"/>
        <v>4321.2969890660988</v>
      </c>
      <c r="D69" s="114">
        <f t="shared" si="5"/>
        <v>20.166052615641792</v>
      </c>
      <c r="E69" s="114">
        <f t="shared" si="6"/>
        <v>711.85928296267502</v>
      </c>
      <c r="F69" s="114">
        <f t="shared" si="7"/>
        <v>732.0253355783168</v>
      </c>
      <c r="G69" s="78">
        <f t="shared" si="1"/>
        <v>3609.4377061034238</v>
      </c>
    </row>
    <row r="70" spans="1:7" x14ac:dyDescent="0.35">
      <c r="A70" s="113">
        <f t="shared" si="2"/>
        <v>46966</v>
      </c>
      <c r="B70" s="92">
        <f t="shared" si="3"/>
        <v>56</v>
      </c>
      <c r="C70" s="78">
        <f t="shared" si="4"/>
        <v>3609.4377061034238</v>
      </c>
      <c r="D70" s="114">
        <f t="shared" si="5"/>
        <v>16.844042628482644</v>
      </c>
      <c r="E70" s="114">
        <f t="shared" si="6"/>
        <v>715.18129294983407</v>
      </c>
      <c r="F70" s="114">
        <f t="shared" si="7"/>
        <v>732.02533557831669</v>
      </c>
      <c r="G70" s="78">
        <f t="shared" si="1"/>
        <v>2894.2564131535896</v>
      </c>
    </row>
    <row r="71" spans="1:7" x14ac:dyDescent="0.35">
      <c r="A71" s="113">
        <f t="shared" si="2"/>
        <v>46997</v>
      </c>
      <c r="B71" s="92">
        <f t="shared" si="3"/>
        <v>57</v>
      </c>
      <c r="C71" s="78">
        <f t="shared" si="4"/>
        <v>2894.2564131535896</v>
      </c>
      <c r="D71" s="114">
        <f t="shared" si="5"/>
        <v>13.506529928050082</v>
      </c>
      <c r="E71" s="114">
        <f t="shared" si="6"/>
        <v>718.5188056502667</v>
      </c>
      <c r="F71" s="114">
        <f t="shared" si="7"/>
        <v>732.0253355783168</v>
      </c>
      <c r="G71" s="78">
        <f t="shared" si="1"/>
        <v>2175.737607503323</v>
      </c>
    </row>
    <row r="72" spans="1:7" x14ac:dyDescent="0.35">
      <c r="A72" s="113">
        <f t="shared" si="2"/>
        <v>47027</v>
      </c>
      <c r="B72" s="92">
        <f t="shared" si="3"/>
        <v>58</v>
      </c>
      <c r="C72" s="78">
        <f t="shared" si="4"/>
        <v>2175.737607503323</v>
      </c>
      <c r="D72" s="114">
        <f t="shared" si="5"/>
        <v>10.153442168348837</v>
      </c>
      <c r="E72" s="114">
        <f t="shared" si="6"/>
        <v>721.87189340996792</v>
      </c>
      <c r="F72" s="114">
        <f t="shared" si="7"/>
        <v>732.0253355783168</v>
      </c>
      <c r="G72" s="78">
        <f t="shared" si="1"/>
        <v>1453.8657140933551</v>
      </c>
    </row>
    <row r="73" spans="1:7" x14ac:dyDescent="0.35">
      <c r="A73" s="113">
        <f t="shared" si="2"/>
        <v>47058</v>
      </c>
      <c r="B73" s="92">
        <f t="shared" si="3"/>
        <v>59</v>
      </c>
      <c r="C73" s="78">
        <f t="shared" si="4"/>
        <v>1453.8657140933551</v>
      </c>
      <c r="D73" s="114">
        <f t="shared" si="5"/>
        <v>6.7847066657689856</v>
      </c>
      <c r="E73" s="114">
        <f t="shared" si="6"/>
        <v>725.24062891254778</v>
      </c>
      <c r="F73" s="114">
        <f t="shared" si="7"/>
        <v>732.0253355783168</v>
      </c>
      <c r="G73" s="78">
        <f t="shared" si="1"/>
        <v>728.62508518080733</v>
      </c>
    </row>
    <row r="74" spans="1:7" x14ac:dyDescent="0.35">
      <c r="A74" s="113">
        <f t="shared" si="2"/>
        <v>47088</v>
      </c>
      <c r="B74" s="92">
        <f t="shared" si="3"/>
        <v>60</v>
      </c>
      <c r="C74" s="78">
        <f t="shared" si="4"/>
        <v>728.62508518080733</v>
      </c>
      <c r="D74" s="114">
        <f t="shared" si="5"/>
        <v>3.4002503975104297</v>
      </c>
      <c r="E74" s="114">
        <f t="shared" si="6"/>
        <v>728.62508518080631</v>
      </c>
      <c r="F74" s="114">
        <f t="shared" si="7"/>
        <v>732.02533557831669</v>
      </c>
      <c r="G74" s="78">
        <f t="shared" si="1"/>
        <v>1.0231815394945443E-12</v>
      </c>
    </row>
    <row r="75" spans="1:7" x14ac:dyDescent="0.35">
      <c r="A75" s="113"/>
      <c r="B75" s="92"/>
      <c r="C75" s="78"/>
      <c r="D75" s="114"/>
      <c r="E75" s="114"/>
      <c r="F75" s="114"/>
      <c r="G75" s="78"/>
    </row>
    <row r="76" spans="1:7" x14ac:dyDescent="0.35">
      <c r="A76" s="113"/>
      <c r="B76" s="92"/>
      <c r="C76" s="78"/>
      <c r="D76" s="114"/>
      <c r="E76" s="114"/>
      <c r="F76" s="114"/>
      <c r="G76" s="78"/>
    </row>
    <row r="77" spans="1:7" x14ac:dyDescent="0.35">
      <c r="A77" s="113"/>
      <c r="B77" s="92"/>
      <c r="C77" s="78"/>
      <c r="D77" s="114"/>
      <c r="E77" s="114"/>
      <c r="F77" s="114"/>
      <c r="G77" s="78"/>
    </row>
    <row r="78" spans="1:7" x14ac:dyDescent="0.35">
      <c r="A78" s="113"/>
      <c r="B78" s="92"/>
      <c r="C78" s="78"/>
      <c r="D78" s="114"/>
      <c r="E78" s="114"/>
      <c r="F78" s="114"/>
      <c r="G78" s="78"/>
    </row>
    <row r="79" spans="1:7" x14ac:dyDescent="0.35">
      <c r="A79" s="113"/>
      <c r="B79" s="92"/>
      <c r="C79" s="78"/>
      <c r="D79" s="114"/>
      <c r="E79" s="114"/>
      <c r="F79" s="114"/>
      <c r="G79" s="78"/>
    </row>
    <row r="80" spans="1:7" x14ac:dyDescent="0.35">
      <c r="A80" s="113"/>
      <c r="B80" s="92"/>
      <c r="C80" s="78"/>
      <c r="D80" s="114"/>
      <c r="E80" s="114"/>
      <c r="F80" s="114"/>
      <c r="G80" s="78"/>
    </row>
    <row r="81" spans="1:7" x14ac:dyDescent="0.35">
      <c r="A81" s="113"/>
      <c r="B81" s="92"/>
      <c r="C81" s="78"/>
      <c r="D81" s="114"/>
      <c r="E81" s="114"/>
      <c r="F81" s="114"/>
      <c r="G81" s="78"/>
    </row>
    <row r="82" spans="1:7" x14ac:dyDescent="0.35">
      <c r="A82" s="113"/>
      <c r="B82" s="92"/>
      <c r="C82" s="78"/>
      <c r="D82" s="114"/>
      <c r="E82" s="114"/>
      <c r="F82" s="114"/>
      <c r="G82" s="78"/>
    </row>
    <row r="83" spans="1:7" x14ac:dyDescent="0.35">
      <c r="A83" s="113"/>
      <c r="B83" s="92"/>
      <c r="C83" s="78"/>
      <c r="D83" s="114"/>
      <c r="E83" s="114"/>
      <c r="F83" s="114"/>
      <c r="G83" s="78"/>
    </row>
    <row r="84" spans="1:7" x14ac:dyDescent="0.35">
      <c r="A84" s="113"/>
      <c r="B84" s="92"/>
      <c r="C84" s="78"/>
      <c r="D84" s="114"/>
      <c r="E84" s="114"/>
      <c r="F84" s="114"/>
      <c r="G84" s="78"/>
    </row>
    <row r="85" spans="1:7" x14ac:dyDescent="0.35">
      <c r="A85" s="113"/>
      <c r="B85" s="92"/>
      <c r="C85" s="78"/>
      <c r="D85" s="114"/>
      <c r="E85" s="114"/>
      <c r="F85" s="114"/>
      <c r="G85" s="78"/>
    </row>
    <row r="86" spans="1:7" x14ac:dyDescent="0.35">
      <c r="A86" s="113"/>
      <c r="B86" s="92"/>
      <c r="C86" s="78"/>
      <c r="D86" s="114"/>
      <c r="E86" s="114"/>
      <c r="F86" s="114"/>
      <c r="G86" s="78"/>
    </row>
    <row r="87" spans="1:7" x14ac:dyDescent="0.35">
      <c r="A87" s="113"/>
      <c r="B87" s="92"/>
      <c r="C87" s="78"/>
      <c r="D87" s="114"/>
      <c r="E87" s="114"/>
      <c r="F87" s="114"/>
      <c r="G87" s="78"/>
    </row>
    <row r="88" spans="1:7" x14ac:dyDescent="0.35">
      <c r="A88" s="113"/>
      <c r="B88" s="92"/>
      <c r="C88" s="78"/>
      <c r="D88" s="114"/>
      <c r="E88" s="114"/>
      <c r="F88" s="114"/>
      <c r="G88" s="78"/>
    </row>
    <row r="89" spans="1:7" x14ac:dyDescent="0.35">
      <c r="A89" s="113"/>
      <c r="B89" s="92"/>
      <c r="C89" s="78"/>
      <c r="D89" s="114"/>
      <c r="E89" s="114"/>
      <c r="F89" s="114"/>
      <c r="G89" s="78"/>
    </row>
    <row r="90" spans="1:7" x14ac:dyDescent="0.35">
      <c r="A90" s="113"/>
      <c r="B90" s="92"/>
      <c r="C90" s="78"/>
      <c r="D90" s="114"/>
      <c r="E90" s="114"/>
      <c r="F90" s="114"/>
      <c r="G90" s="78"/>
    </row>
    <row r="91" spans="1:7" x14ac:dyDescent="0.35">
      <c r="A91" s="113"/>
      <c r="B91" s="92"/>
      <c r="C91" s="78"/>
      <c r="D91" s="114"/>
      <c r="E91" s="114"/>
      <c r="F91" s="114"/>
      <c r="G91" s="78"/>
    </row>
    <row r="92" spans="1:7" x14ac:dyDescent="0.35">
      <c r="A92" s="113"/>
      <c r="B92" s="92"/>
      <c r="C92" s="78"/>
      <c r="D92" s="114"/>
      <c r="E92" s="114"/>
      <c r="F92" s="114"/>
      <c r="G92" s="78"/>
    </row>
    <row r="93" spans="1:7" x14ac:dyDescent="0.35">
      <c r="A93" s="113"/>
      <c r="B93" s="92"/>
      <c r="C93" s="78"/>
      <c r="D93" s="114"/>
      <c r="E93" s="114"/>
      <c r="F93" s="114"/>
      <c r="G93" s="78"/>
    </row>
    <row r="94" spans="1:7" x14ac:dyDescent="0.35">
      <c r="A94" s="113"/>
      <c r="B94" s="92"/>
      <c r="C94" s="78"/>
      <c r="D94" s="114"/>
      <c r="E94" s="114"/>
      <c r="F94" s="114"/>
      <c r="G94" s="78"/>
    </row>
    <row r="95" spans="1:7" x14ac:dyDescent="0.35">
      <c r="A95" s="113"/>
      <c r="B95" s="92"/>
      <c r="C95" s="78"/>
      <c r="D95" s="114"/>
      <c r="E95" s="114"/>
      <c r="F95" s="114"/>
      <c r="G95" s="78"/>
    </row>
    <row r="96" spans="1:7" x14ac:dyDescent="0.35">
      <c r="A96" s="113"/>
      <c r="B96" s="92"/>
      <c r="C96" s="78"/>
      <c r="D96" s="114"/>
      <c r="E96" s="114"/>
      <c r="F96" s="114"/>
      <c r="G96" s="78"/>
    </row>
    <row r="97" spans="1:7" x14ac:dyDescent="0.35">
      <c r="A97" s="113"/>
      <c r="B97" s="92"/>
      <c r="C97" s="78"/>
      <c r="D97" s="114"/>
      <c r="E97" s="114"/>
      <c r="F97" s="114"/>
      <c r="G97" s="78"/>
    </row>
    <row r="98" spans="1:7" x14ac:dyDescent="0.35">
      <c r="A98" s="113"/>
      <c r="B98" s="92"/>
      <c r="C98" s="78"/>
      <c r="D98" s="114"/>
      <c r="E98" s="114"/>
      <c r="F98" s="114"/>
      <c r="G98" s="78"/>
    </row>
    <row r="99" spans="1:7" x14ac:dyDescent="0.35">
      <c r="A99" s="113"/>
      <c r="B99" s="92"/>
      <c r="C99" s="78"/>
      <c r="D99" s="114"/>
      <c r="E99" s="114"/>
      <c r="F99" s="114"/>
      <c r="G99" s="78"/>
    </row>
    <row r="100" spans="1:7" x14ac:dyDescent="0.35">
      <c r="A100" s="113"/>
      <c r="B100" s="92"/>
      <c r="C100" s="78"/>
      <c r="D100" s="114"/>
      <c r="E100" s="114"/>
      <c r="F100" s="114"/>
      <c r="G100" s="78"/>
    </row>
    <row r="101" spans="1:7" x14ac:dyDescent="0.35">
      <c r="A101" s="113"/>
      <c r="B101" s="92"/>
      <c r="C101" s="78"/>
      <c r="D101" s="114"/>
      <c r="E101" s="114"/>
      <c r="F101" s="114"/>
      <c r="G101" s="78"/>
    </row>
    <row r="102" spans="1:7" x14ac:dyDescent="0.35">
      <c r="A102" s="113"/>
      <c r="B102" s="92"/>
      <c r="C102" s="78"/>
      <c r="D102" s="114"/>
      <c r="E102" s="114"/>
      <c r="F102" s="114"/>
      <c r="G102" s="78"/>
    </row>
    <row r="103" spans="1:7" x14ac:dyDescent="0.35">
      <c r="A103" s="113"/>
      <c r="B103" s="92"/>
      <c r="C103" s="78"/>
      <c r="D103" s="114"/>
      <c r="E103" s="114"/>
      <c r="F103" s="114"/>
      <c r="G103" s="78"/>
    </row>
    <row r="104" spans="1:7" x14ac:dyDescent="0.35">
      <c r="A104" s="113"/>
      <c r="B104" s="92"/>
      <c r="C104" s="78"/>
      <c r="D104" s="114"/>
      <c r="E104" s="114"/>
      <c r="F104" s="114"/>
      <c r="G104" s="78"/>
    </row>
    <row r="105" spans="1:7" x14ac:dyDescent="0.35">
      <c r="A105" s="113"/>
      <c r="B105" s="92"/>
      <c r="C105" s="78"/>
      <c r="D105" s="114"/>
      <c r="E105" s="114"/>
      <c r="F105" s="114"/>
      <c r="G105" s="78"/>
    </row>
    <row r="106" spans="1:7" x14ac:dyDescent="0.35">
      <c r="A106" s="113"/>
      <c r="B106" s="92"/>
      <c r="C106" s="78"/>
      <c r="D106" s="114"/>
      <c r="E106" s="114"/>
      <c r="F106" s="114"/>
      <c r="G106" s="78"/>
    </row>
    <row r="107" spans="1:7" x14ac:dyDescent="0.35">
      <c r="A107" s="113"/>
      <c r="B107" s="92"/>
      <c r="C107" s="78"/>
      <c r="D107" s="114"/>
      <c r="E107" s="114"/>
      <c r="F107" s="114"/>
      <c r="G107" s="78"/>
    </row>
    <row r="108" spans="1:7" x14ac:dyDescent="0.35">
      <c r="A108" s="113"/>
      <c r="B108" s="92"/>
      <c r="C108" s="78"/>
      <c r="D108" s="114"/>
      <c r="E108" s="114"/>
      <c r="F108" s="114"/>
      <c r="G108" s="78"/>
    </row>
    <row r="109" spans="1:7" x14ac:dyDescent="0.35">
      <c r="A109" s="113"/>
      <c r="B109" s="92"/>
      <c r="C109" s="78"/>
      <c r="D109" s="114"/>
      <c r="E109" s="114"/>
      <c r="F109" s="114"/>
      <c r="G109" s="78"/>
    </row>
    <row r="110" spans="1:7" x14ac:dyDescent="0.35">
      <c r="A110" s="113"/>
      <c r="B110" s="92"/>
      <c r="C110" s="78"/>
      <c r="D110" s="114"/>
      <c r="E110" s="114"/>
      <c r="F110" s="114"/>
      <c r="G110" s="78"/>
    </row>
    <row r="111" spans="1:7" x14ac:dyDescent="0.35">
      <c r="A111" s="113"/>
      <c r="B111" s="92"/>
      <c r="C111" s="78"/>
      <c r="D111" s="114"/>
      <c r="E111" s="114"/>
      <c r="F111" s="114"/>
      <c r="G111" s="78"/>
    </row>
    <row r="112" spans="1:7" x14ac:dyDescent="0.35">
      <c r="A112" s="113"/>
      <c r="B112" s="92"/>
      <c r="C112" s="78"/>
      <c r="D112" s="114"/>
      <c r="E112" s="114"/>
      <c r="F112" s="114"/>
      <c r="G112" s="78"/>
    </row>
    <row r="113" spans="1:7" x14ac:dyDescent="0.35">
      <c r="A113" s="113"/>
      <c r="B113" s="92"/>
      <c r="C113" s="78"/>
      <c r="D113" s="114"/>
      <c r="E113" s="114"/>
      <c r="F113" s="114"/>
      <c r="G113" s="78"/>
    </row>
    <row r="114" spans="1:7" x14ac:dyDescent="0.35">
      <c r="A114" s="113"/>
      <c r="B114" s="92"/>
      <c r="C114" s="78"/>
      <c r="D114" s="114"/>
      <c r="E114" s="114"/>
      <c r="F114" s="114"/>
      <c r="G114" s="78"/>
    </row>
    <row r="115" spans="1:7" x14ac:dyDescent="0.35">
      <c r="A115" s="113"/>
      <c r="B115" s="92"/>
      <c r="C115" s="78"/>
      <c r="D115" s="114"/>
      <c r="E115" s="114"/>
      <c r="F115" s="114"/>
      <c r="G115" s="78"/>
    </row>
    <row r="116" spans="1:7" x14ac:dyDescent="0.35">
      <c r="A116" s="113"/>
      <c r="B116" s="92"/>
      <c r="C116" s="78"/>
      <c r="D116" s="114"/>
      <c r="E116" s="114"/>
      <c r="F116" s="114"/>
      <c r="G116" s="78"/>
    </row>
    <row r="117" spans="1:7" x14ac:dyDescent="0.35">
      <c r="A117" s="113"/>
      <c r="B117" s="92"/>
      <c r="C117" s="78"/>
      <c r="D117" s="114"/>
      <c r="E117" s="114"/>
      <c r="F117" s="114"/>
      <c r="G117" s="78"/>
    </row>
    <row r="118" spans="1:7" x14ac:dyDescent="0.35">
      <c r="A118" s="113"/>
      <c r="B118" s="92"/>
      <c r="C118" s="78"/>
      <c r="D118" s="114"/>
      <c r="E118" s="114"/>
      <c r="F118" s="114"/>
      <c r="G118" s="78"/>
    </row>
    <row r="119" spans="1:7" x14ac:dyDescent="0.35">
      <c r="A119" s="113"/>
      <c r="B119" s="92"/>
      <c r="C119" s="78"/>
      <c r="D119" s="114"/>
      <c r="E119" s="114"/>
      <c r="F119" s="114"/>
      <c r="G119" s="78"/>
    </row>
    <row r="120" spans="1:7" x14ac:dyDescent="0.35">
      <c r="A120" s="113"/>
      <c r="B120" s="92"/>
      <c r="C120" s="78"/>
      <c r="D120" s="114"/>
      <c r="E120" s="114"/>
      <c r="F120" s="114"/>
      <c r="G120" s="78"/>
    </row>
    <row r="121" spans="1:7" x14ac:dyDescent="0.35">
      <c r="A121" s="113"/>
      <c r="B121" s="92"/>
      <c r="C121" s="78"/>
      <c r="D121" s="114"/>
      <c r="E121" s="114"/>
      <c r="F121" s="114"/>
      <c r="G121" s="78"/>
    </row>
    <row r="122" spans="1:7" x14ac:dyDescent="0.35">
      <c r="A122" s="113"/>
      <c r="B122" s="92"/>
      <c r="C122" s="78"/>
      <c r="D122" s="114"/>
      <c r="E122" s="114"/>
      <c r="F122" s="114"/>
      <c r="G122" s="78"/>
    </row>
    <row r="123" spans="1:7" x14ac:dyDescent="0.35">
      <c r="A123" s="113"/>
      <c r="B123" s="92"/>
      <c r="C123" s="78"/>
      <c r="D123" s="114"/>
      <c r="E123" s="114"/>
      <c r="F123" s="114"/>
      <c r="G123" s="78"/>
    </row>
    <row r="124" spans="1:7" x14ac:dyDescent="0.35">
      <c r="A124" s="113"/>
      <c r="B124" s="92"/>
      <c r="C124" s="78"/>
      <c r="D124" s="114"/>
      <c r="E124" s="114"/>
      <c r="F124" s="114"/>
      <c r="G124" s="78"/>
    </row>
    <row r="125" spans="1:7" x14ac:dyDescent="0.35">
      <c r="A125" s="113"/>
      <c r="B125" s="92"/>
      <c r="C125" s="78"/>
      <c r="D125" s="114"/>
      <c r="E125" s="114"/>
      <c r="F125" s="114"/>
      <c r="G125" s="78"/>
    </row>
    <row r="126" spans="1:7" x14ac:dyDescent="0.35">
      <c r="A126" s="113"/>
      <c r="B126" s="92"/>
      <c r="C126" s="78"/>
      <c r="D126" s="114"/>
      <c r="E126" s="114"/>
      <c r="F126" s="114"/>
      <c r="G126" s="78"/>
    </row>
    <row r="127" spans="1:7" x14ac:dyDescent="0.35">
      <c r="A127" s="113"/>
      <c r="B127" s="92"/>
      <c r="C127" s="78"/>
      <c r="D127" s="114"/>
      <c r="E127" s="114"/>
      <c r="F127" s="114"/>
      <c r="G127" s="78"/>
    </row>
    <row r="128" spans="1:7" x14ac:dyDescent="0.35">
      <c r="A128" s="113"/>
      <c r="B128" s="92"/>
      <c r="C128" s="78"/>
      <c r="D128" s="114"/>
      <c r="E128" s="114"/>
      <c r="F128" s="114"/>
      <c r="G128" s="78"/>
    </row>
    <row r="129" spans="1:7" x14ac:dyDescent="0.35">
      <c r="A129" s="113"/>
      <c r="B129" s="92"/>
      <c r="C129" s="78"/>
      <c r="D129" s="114"/>
      <c r="E129" s="114"/>
      <c r="F129" s="114"/>
      <c r="G129" s="78"/>
    </row>
    <row r="130" spans="1:7" x14ac:dyDescent="0.35">
      <c r="A130" s="113"/>
      <c r="B130" s="92"/>
      <c r="C130" s="78"/>
      <c r="D130" s="114"/>
      <c r="E130" s="114"/>
      <c r="F130" s="114"/>
      <c r="G130" s="78"/>
    </row>
    <row r="131" spans="1:7" x14ac:dyDescent="0.35">
      <c r="A131" s="113"/>
      <c r="B131" s="92"/>
      <c r="C131" s="78"/>
      <c r="D131" s="114"/>
      <c r="E131" s="114"/>
      <c r="F131" s="114"/>
      <c r="G131" s="78"/>
    </row>
    <row r="132" spans="1:7" x14ac:dyDescent="0.35">
      <c r="A132" s="113"/>
      <c r="B132" s="92"/>
      <c r="C132" s="78"/>
      <c r="D132" s="114"/>
      <c r="E132" s="114"/>
      <c r="F132" s="114"/>
      <c r="G132" s="78"/>
    </row>
    <row r="133" spans="1:7" x14ac:dyDescent="0.35">
      <c r="A133" s="113"/>
      <c r="B133" s="92"/>
      <c r="C133" s="78"/>
      <c r="D133" s="114"/>
      <c r="E133" s="114"/>
      <c r="F133" s="114"/>
      <c r="G133" s="78"/>
    </row>
    <row r="134" spans="1:7" x14ac:dyDescent="0.35">
      <c r="A134" s="113"/>
      <c r="B134" s="92"/>
      <c r="C134" s="78"/>
      <c r="D134" s="114"/>
      <c r="E134" s="114"/>
      <c r="F134" s="114"/>
      <c r="G134" s="7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5F25KTUSNP4X-205032580-149488</_dlc_DocId>
    <_dlc_DocIdUrl xmlns="d65e48b5-f38d-431e-9b4f-47403bf4583f">
      <Url>https://rkas.sharepoint.com/Kliendisuhted/_layouts/15/DocIdRedir.aspx?ID=5F25KTUSNP4X-205032580-149488</Url>
      <Description>5F25KTUSNP4X-205032580-149488</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D76146-D17E-4680-A322-885BF3AD2106}">
  <ds:schemaRefs>
    <ds:schemaRef ds:uri="http://schemas.microsoft.com/sharepoint/events"/>
  </ds:schemaRefs>
</ds:datastoreItem>
</file>

<file path=customXml/itemProps2.xml><?xml version="1.0" encoding="utf-8"?>
<ds:datastoreItem xmlns:ds="http://schemas.openxmlformats.org/officeDocument/2006/customXml" ds:itemID="{747150E9-DFE9-45B7-BDB9-81F4545BD6DF}">
  <ds:schemaRefs>
    <ds:schemaRef ds:uri="http://schemas.microsoft.com/office/2006/metadata/properties"/>
    <ds:schemaRef ds:uri="http://purl.org/dc/terms/"/>
    <ds:schemaRef ds:uri="http://www.w3.org/XML/1998/namespace"/>
    <ds:schemaRef ds:uri="a4634551-c501-4e5e-ac96-dde1e0c9b252"/>
    <ds:schemaRef ds:uri="http://schemas.openxmlformats.org/package/2006/metadata/core-properties"/>
    <ds:schemaRef ds:uri="http://purl.org/dc/dcmitype/"/>
    <ds:schemaRef ds:uri="4295b89e-2911-42f0-a767-8ca596d6842f"/>
    <ds:schemaRef ds:uri="http://schemas.microsoft.com/office/2006/documentManagement/types"/>
    <ds:schemaRef ds:uri="http://purl.org/dc/elements/1.1/"/>
    <ds:schemaRef ds:uri="http://schemas.microsoft.com/office/infopath/2007/PartnerControls"/>
    <ds:schemaRef ds:uri="d65e48b5-f38d-431e-9b4f-47403bf4583f"/>
  </ds:schemaRefs>
</ds:datastoreItem>
</file>

<file path=customXml/itemProps3.xml><?xml version="1.0" encoding="utf-8"?>
<ds:datastoreItem xmlns:ds="http://schemas.openxmlformats.org/officeDocument/2006/customXml" ds:itemID="{30ADF882-FB76-4B1B-9627-AC7BEF1A63C9}">
  <ds:schemaRefs>
    <ds:schemaRef ds:uri="http://schemas.microsoft.com/sharepoint/v3/contenttype/forms"/>
  </ds:schemaRefs>
</ds:datastoreItem>
</file>

<file path=customXml/itemProps4.xml><?xml version="1.0" encoding="utf-8"?>
<ds:datastoreItem xmlns:ds="http://schemas.openxmlformats.org/officeDocument/2006/customXml" ds:itemID="{C6032E98-04FE-4556-B9A0-9432BF4599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Lisa 3</vt:lpstr>
      <vt:lpstr>Abitabel</vt:lpstr>
      <vt:lpstr>Annuiteetgraafik BIL</vt:lpstr>
      <vt:lpstr>Annuiteetgraafik BIL_lisanduv</vt:lpstr>
      <vt:lpstr>Annuiteetgraafik (Lisa 6.1)</vt:lpstr>
      <vt:lpstr>Annuiteetgraafik TS</vt:lpstr>
      <vt:lpstr>Annuiteetgraafik (Lisa 6.2)</vt:lpstr>
      <vt:lpstr>Annuiteetgraafik (Lisa 6.3)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Peeter Lääne</dc:creator>
  <cp:lastModifiedBy>Kerli Kikojan</cp:lastModifiedBy>
  <dcterms:created xsi:type="dcterms:W3CDTF">2019-09-17T11:09:07Z</dcterms:created>
  <dcterms:modified xsi:type="dcterms:W3CDTF">2024-02-26T14:35:56Z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MediaServiceImageTags">
    <vt:lpwstr/>
  </property>
  <property fmtid="{D5CDD505-2E9C-101B-9397-08002B2CF9AE}" pid="4" name="_dlc_DocIdItemGuid">
    <vt:lpwstr>082975d9-dbb6-4e2e-913e-2b068bec9eae</vt:lpwstr>
  </property>
</Properties>
</file>